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OBRAS03\_avançar cidades 2018\ORÇAMENTO E MEMORIAL PROPOSTA 1\BLOCO 03 GIRASSOL SANTILINO DOS SANTOS, MANOEL HORÁCIO COSTA TRECHO II CELSO RAMOS JOÃO PAULO II E DA REPÚBLICA\"/>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ORÇAMENTO!$A$2:$J$70</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0" i="11" l="1"/>
  <c r="M51" i="11"/>
  <c r="R17" i="11"/>
  <c r="R18" i="11"/>
  <c r="R19" i="11"/>
  <c r="R20" i="11"/>
  <c r="R21" i="11"/>
  <c r="R22" i="11"/>
  <c r="R23" i="11"/>
  <c r="R24" i="11"/>
  <c r="R25" i="11"/>
  <c r="R26" i="11"/>
  <c r="R27" i="11"/>
  <c r="R28" i="11"/>
  <c r="R29" i="11"/>
  <c r="R30" i="11"/>
  <c r="R31" i="11"/>
  <c r="R32" i="11"/>
  <c r="R33" i="11"/>
  <c r="R34" i="11"/>
  <c r="R35" i="11"/>
  <c r="R36" i="11"/>
  <c r="R37" i="11"/>
  <c r="R38" i="11"/>
  <c r="R39" i="11"/>
  <c r="R40" i="11"/>
  <c r="R41" i="11"/>
  <c r="R42" i="11"/>
  <c r="R43" i="11"/>
  <c r="R44" i="11"/>
  <c r="R45" i="11"/>
  <c r="R46" i="11"/>
  <c r="R47" i="11"/>
  <c r="R48" i="11"/>
  <c r="R49" i="11"/>
  <c r="R50" i="11"/>
  <c r="R51" i="11"/>
  <c r="R52" i="11"/>
  <c r="R53" i="11"/>
  <c r="R54" i="11"/>
  <c r="R55" i="11"/>
  <c r="R56" i="11"/>
  <c r="F56" i="11" s="1"/>
  <c r="R57" i="11"/>
  <c r="R16" i="11"/>
  <c r="R10" i="11"/>
  <c r="P35" i="11"/>
  <c r="S35" i="11" s="1"/>
  <c r="E35" i="11"/>
  <c r="P34" i="11"/>
  <c r="S34" i="11" s="1"/>
  <c r="E34" i="11" l="1"/>
  <c r="F54" i="11"/>
  <c r="F50" i="11"/>
  <c r="F48" i="11"/>
  <c r="F46" i="11"/>
  <c r="F42" i="11"/>
  <c r="F40" i="11"/>
  <c r="F38" i="11"/>
  <c r="F34" i="11"/>
  <c r="F32" i="11"/>
  <c r="F30" i="11"/>
  <c r="F28" i="11"/>
  <c r="F26" i="11"/>
  <c r="F24" i="11"/>
  <c r="F22" i="11"/>
  <c r="F20" i="11"/>
  <c r="F18" i="11"/>
  <c r="F57" i="11"/>
  <c r="F55" i="11"/>
  <c r="F53" i="11"/>
  <c r="F51" i="11"/>
  <c r="F49" i="11"/>
  <c r="F47" i="11"/>
  <c r="F45" i="11"/>
  <c r="F43" i="11"/>
  <c r="F41" i="11"/>
  <c r="F39" i="11"/>
  <c r="F35" i="11"/>
  <c r="H35" i="11" s="1"/>
  <c r="I35" i="11" s="1"/>
  <c r="F33" i="11"/>
  <c r="F31" i="11"/>
  <c r="F29" i="11"/>
  <c r="F27" i="11"/>
  <c r="F25" i="11"/>
  <c r="F23" i="11"/>
  <c r="F21" i="11"/>
  <c r="F19" i="11"/>
  <c r="F17" i="11"/>
  <c r="H34" i="11"/>
  <c r="I34" i="11" s="1"/>
  <c r="T34" i="11"/>
  <c r="M54" i="11" l="1"/>
  <c r="M55" i="11" s="1"/>
  <c r="M18" i="11"/>
  <c r="M39" i="11"/>
  <c r="M33" i="11"/>
  <c r="N33" i="11"/>
  <c r="P52" i="11"/>
  <c r="P43" i="11"/>
  <c r="E43" i="11" s="1"/>
  <c r="H43" i="11"/>
  <c r="T44" i="11"/>
  <c r="I43" i="11" l="1"/>
  <c r="O33" i="11"/>
  <c r="C18" i="6" l="1"/>
  <c r="C17" i="6"/>
  <c r="C16" i="6"/>
  <c r="B18" i="6"/>
  <c r="B17" i="6"/>
  <c r="B16" i="6"/>
  <c r="C15" i="6"/>
  <c r="B15" i="6"/>
  <c r="T61" i="11"/>
  <c r="T60" i="11"/>
  <c r="T59" i="11"/>
  <c r="T58" i="11"/>
  <c r="P57" i="11"/>
  <c r="H57" i="11"/>
  <c r="E57" i="11"/>
  <c r="T57" i="11" s="1"/>
  <c r="P56" i="11"/>
  <c r="E56" i="11" s="1"/>
  <c r="H56" i="11"/>
  <c r="P55" i="11"/>
  <c r="H55" i="11"/>
  <c r="E55" i="11"/>
  <c r="T55" i="11" s="1"/>
  <c r="P54" i="11"/>
  <c r="E54" i="11" s="1"/>
  <c r="H54" i="11"/>
  <c r="P53" i="11"/>
  <c r="E53" i="11" s="1"/>
  <c r="T53" i="11" s="1"/>
  <c r="H53" i="11"/>
  <c r="T52" i="11"/>
  <c r="P51" i="11"/>
  <c r="H51" i="11"/>
  <c r="P50" i="11"/>
  <c r="E50" i="11" s="1"/>
  <c r="T50" i="11" s="1"/>
  <c r="H50" i="11"/>
  <c r="P49" i="11"/>
  <c r="E49" i="11" s="1"/>
  <c r="H49" i="11"/>
  <c r="P48" i="11"/>
  <c r="E48" i="11" s="1"/>
  <c r="T48" i="11" s="1"/>
  <c r="H48" i="11"/>
  <c r="P47" i="11"/>
  <c r="E47" i="11" s="1"/>
  <c r="H47" i="11"/>
  <c r="P46" i="11"/>
  <c r="E46" i="11" s="1"/>
  <c r="T46" i="11" s="1"/>
  <c r="H46" i="11"/>
  <c r="P45" i="11"/>
  <c r="E45" i="11" s="1"/>
  <c r="H45" i="11"/>
  <c r="P42" i="11"/>
  <c r="E42" i="11" s="1"/>
  <c r="T42" i="11" s="1"/>
  <c r="H42" i="11"/>
  <c r="P41" i="11"/>
  <c r="E41" i="11" s="1"/>
  <c r="H41" i="11"/>
  <c r="P40" i="11"/>
  <c r="E40" i="11" s="1"/>
  <c r="T40" i="11" s="1"/>
  <c r="H40" i="11"/>
  <c r="P39" i="11"/>
  <c r="E39" i="11" s="1"/>
  <c r="H39" i="11"/>
  <c r="P38" i="11"/>
  <c r="E38" i="11" s="1"/>
  <c r="T38" i="11" s="1"/>
  <c r="H38" i="11"/>
  <c r="T37" i="11"/>
  <c r="T36" i="11"/>
  <c r="P33" i="11"/>
  <c r="E33" i="11" s="1"/>
  <c r="H33" i="11"/>
  <c r="P32" i="11"/>
  <c r="E32" i="11" s="1"/>
  <c r="T32" i="11" s="1"/>
  <c r="H32" i="11"/>
  <c r="P31" i="11"/>
  <c r="E31" i="11" s="1"/>
  <c r="T31" i="11" s="1"/>
  <c r="H31" i="11"/>
  <c r="P30" i="11"/>
  <c r="E30" i="11" s="1"/>
  <c r="H30" i="11"/>
  <c r="P29" i="11"/>
  <c r="H29" i="11"/>
  <c r="E29" i="11"/>
  <c r="T29" i="11" s="1"/>
  <c r="P28" i="11"/>
  <c r="H28" i="11"/>
  <c r="E28" i="11"/>
  <c r="T28" i="11" s="1"/>
  <c r="P27" i="11"/>
  <c r="E27" i="11" s="1"/>
  <c r="T27" i="11" s="1"/>
  <c r="H27" i="11"/>
  <c r="P26" i="11"/>
  <c r="E26" i="11" s="1"/>
  <c r="T26" i="11" s="1"/>
  <c r="H26" i="11"/>
  <c r="P25" i="11"/>
  <c r="E25" i="11" s="1"/>
  <c r="T25" i="11" s="1"/>
  <c r="H25" i="11"/>
  <c r="P24" i="11"/>
  <c r="E24" i="11" s="1"/>
  <c r="H24" i="11"/>
  <c r="P23" i="11"/>
  <c r="E23" i="11" s="1"/>
  <c r="T23" i="11" s="1"/>
  <c r="H23" i="11"/>
  <c r="P22" i="11"/>
  <c r="E22" i="11" s="1"/>
  <c r="T22" i="11" s="1"/>
  <c r="H22" i="11"/>
  <c r="P21" i="11"/>
  <c r="E21" i="11" s="1"/>
  <c r="T21" i="11" s="1"/>
  <c r="H21" i="11"/>
  <c r="P20" i="11"/>
  <c r="E20" i="11" s="1"/>
  <c r="T20" i="11" s="1"/>
  <c r="H20" i="11"/>
  <c r="P19" i="11"/>
  <c r="E19" i="11" s="1"/>
  <c r="T19" i="11" s="1"/>
  <c r="H19" i="11"/>
  <c r="P18" i="11"/>
  <c r="E18" i="11" s="1"/>
  <c r="T18" i="11" s="1"/>
  <c r="H18" i="11"/>
  <c r="P17" i="11"/>
  <c r="E17" i="11" s="1"/>
  <c r="T17" i="11" s="1"/>
  <c r="H17" i="11"/>
  <c r="P16" i="11"/>
  <c r="E16" i="11" s="1"/>
  <c r="T16" i="11" s="1"/>
  <c r="F16" i="11"/>
  <c r="H16" i="11" s="1"/>
  <c r="I50" i="11" l="1"/>
  <c r="E51" i="11"/>
  <c r="T51" i="11" s="1"/>
  <c r="I24" i="11"/>
  <c r="I25" i="11"/>
  <c r="I26" i="11"/>
  <c r="I27" i="11"/>
  <c r="I28" i="11"/>
  <c r="I29" i="11"/>
  <c r="I30" i="11"/>
  <c r="I53" i="11"/>
  <c r="T33" i="11"/>
  <c r="I33" i="11"/>
  <c r="T41" i="11"/>
  <c r="I41" i="11"/>
  <c r="T45" i="11"/>
  <c r="I45" i="11"/>
  <c r="T49" i="11"/>
  <c r="I49" i="11"/>
  <c r="T56" i="11"/>
  <c r="I56" i="11"/>
  <c r="T39" i="11"/>
  <c r="I39" i="11"/>
  <c r="T47" i="11"/>
  <c r="I47" i="11"/>
  <c r="T54" i="11"/>
  <c r="I54" i="11"/>
  <c r="I16" i="11"/>
  <c r="I17" i="11"/>
  <c r="I18" i="11"/>
  <c r="I19" i="11"/>
  <c r="I20" i="11"/>
  <c r="I21" i="11"/>
  <c r="I22" i="11"/>
  <c r="I23" i="11"/>
  <c r="I31" i="11"/>
  <c r="I32" i="11"/>
  <c r="I38" i="11"/>
  <c r="I40" i="11"/>
  <c r="I42" i="11"/>
  <c r="I46" i="11"/>
  <c r="I48" i="11"/>
  <c r="I51" i="11"/>
  <c r="I55" i="11"/>
  <c r="I57" i="11"/>
  <c r="I37" i="11" l="1"/>
  <c r="I15" i="11"/>
  <c r="I44" i="11"/>
  <c r="M17" i="6" s="1"/>
  <c r="I52" i="11"/>
  <c r="M18" i="6" s="1"/>
  <c r="M16" i="6"/>
  <c r="I60" i="11" l="1"/>
  <c r="M15" i="6"/>
  <c r="B19" i="7"/>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I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BW18" i="7" l="1"/>
  <c r="FO18" i="7"/>
  <c r="GJ18" i="7"/>
  <c r="HK18" i="7"/>
  <c r="DS18" i="7"/>
  <c r="AA18" i="7"/>
  <c r="CR18" i="7"/>
  <c r="II18" i="7"/>
  <c r="GM18" i="7"/>
  <c r="EQ18" i="7"/>
  <c r="CU18" i="7"/>
  <c r="AY18" i="7"/>
  <c r="IF18" i="7"/>
  <c r="EN18" i="7"/>
  <c r="AV18" i="7"/>
  <c r="DV17" i="7"/>
  <c r="GM17" i="7"/>
  <c r="IU18" i="7"/>
  <c r="HW18" i="7"/>
  <c r="GY18" i="7"/>
  <c r="GA18" i="7"/>
  <c r="FC18" i="7"/>
  <c r="EE18" i="7"/>
  <c r="DG18" i="7"/>
  <c r="CI18" i="7"/>
  <c r="BK18" i="7"/>
  <c r="AM18" i="7"/>
  <c r="I18" i="7"/>
  <c r="HH18" i="7"/>
  <c r="FL18" i="7"/>
  <c r="DP18" i="7"/>
  <c r="BT18" i="7"/>
  <c r="X18" i="7"/>
  <c r="HN17" i="7"/>
  <c r="AD17" i="7"/>
  <c r="CU17" i="7"/>
  <c r="FR17" i="7"/>
  <c r="BZ17" i="7"/>
  <c r="II17" i="7"/>
  <c r="EQ17" i="7"/>
  <c r="AY17" i="7"/>
  <c r="F18" i="6"/>
  <c r="E18" i="7" s="1"/>
  <c r="IO18" i="7"/>
  <c r="IC18" i="7"/>
  <c r="HQ18" i="7"/>
  <c r="HE18" i="7"/>
  <c r="GS18" i="7"/>
  <c r="GG18" i="7"/>
  <c r="FU18" i="7"/>
  <c r="FI18" i="7"/>
  <c r="EW18" i="7"/>
  <c r="EK18" i="7"/>
  <c r="DY18" i="7"/>
  <c r="DM18" i="7"/>
  <c r="DA18" i="7"/>
  <c r="CO18" i="7"/>
  <c r="CC18" i="7"/>
  <c r="BQ18" i="7"/>
  <c r="BE18" i="7"/>
  <c r="AS18" i="7"/>
  <c r="AG18" i="7"/>
  <c r="U18" i="7"/>
  <c r="IR18" i="7"/>
  <c r="HT18" i="7"/>
  <c r="GV18" i="7"/>
  <c r="FX18" i="7"/>
  <c r="EZ18" i="7"/>
  <c r="EB18" i="7"/>
  <c r="DD18" i="7"/>
  <c r="CF18" i="7"/>
  <c r="BH18" i="7"/>
  <c r="AJ18" i="7"/>
  <c r="L18" i="7"/>
  <c r="IL17" i="7"/>
  <c r="GP17" i="7"/>
  <c r="ET17" i="7"/>
  <c r="CX17" i="7"/>
  <c r="BB17" i="7"/>
  <c r="F17" i="7"/>
  <c r="HK17" i="7"/>
  <c r="FO17" i="7"/>
  <c r="DS17" i="7"/>
  <c r="BW17" i="7"/>
  <c r="AA17" i="7"/>
  <c r="H17" i="6"/>
  <c r="HZ17" i="7"/>
  <c r="HB17" i="7"/>
  <c r="GD17" i="7"/>
  <c r="FF17" i="7"/>
  <c r="EH17" i="7"/>
  <c r="DJ17" i="7"/>
  <c r="CL17" i="7"/>
  <c r="BN17" i="7"/>
  <c r="AP17" i="7"/>
  <c r="R17" i="7"/>
  <c r="IU17" i="7"/>
  <c r="HW17" i="7"/>
  <c r="GY17" i="7"/>
  <c r="GA17" i="7"/>
  <c r="FC17" i="7"/>
  <c r="EE17" i="7"/>
  <c r="DG17" i="7"/>
  <c r="CI17" i="7"/>
  <c r="BK17" i="7"/>
  <c r="AM17" i="7"/>
  <c r="O17" i="7"/>
  <c r="IR17" i="7"/>
  <c r="IF17" i="7"/>
  <c r="HT17" i="7"/>
  <c r="HH17" i="7"/>
  <c r="GV17" i="7"/>
  <c r="GJ17" i="7"/>
  <c r="FX17" i="7"/>
  <c r="FL17" i="7"/>
  <c r="EZ17" i="7"/>
  <c r="EN17" i="7"/>
  <c r="EB17" i="7"/>
  <c r="DP17" i="7"/>
  <c r="DD17" i="7"/>
  <c r="CR17" i="7"/>
  <c r="CF17" i="7"/>
  <c r="BT17" i="7"/>
  <c r="BH17" i="7"/>
  <c r="AV17" i="7"/>
  <c r="AJ17" i="7"/>
  <c r="X17" i="7"/>
  <c r="L17" i="7"/>
  <c r="F17" i="6"/>
  <c r="Q17" i="7" s="1"/>
  <c r="IO17" i="7"/>
  <c r="IC17" i="7"/>
  <c r="HQ17" i="7"/>
  <c r="HE17" i="7"/>
  <c r="GS17" i="7"/>
  <c r="GG17" i="7"/>
  <c r="FU17" i="7"/>
  <c r="FI17" i="7"/>
  <c r="EW17" i="7"/>
  <c r="EK17" i="7"/>
  <c r="DY17" i="7"/>
  <c r="DM17" i="7"/>
  <c r="DA17" i="7"/>
  <c r="CO17" i="7"/>
  <c r="CC17" i="7"/>
  <c r="BQ17" i="7"/>
  <c r="BE17" i="7"/>
  <c r="AS17" i="7"/>
  <c r="AG17" i="7"/>
  <c r="U17" i="7"/>
  <c r="O18" i="7"/>
  <c r="H18" i="6"/>
  <c r="IL18" i="7"/>
  <c r="HZ18" i="7"/>
  <c r="HN18" i="7"/>
  <c r="HB18" i="7"/>
  <c r="GP18" i="7"/>
  <c r="GD18" i="7"/>
  <c r="FR18" i="7"/>
  <c r="FF18" i="7"/>
  <c r="ET18" i="7"/>
  <c r="EH18" i="7"/>
  <c r="DV18" i="7"/>
  <c r="DJ18" i="7"/>
  <c r="CX18" i="7"/>
  <c r="CL18" i="7"/>
  <c r="BZ18" i="7"/>
  <c r="BN18" i="7"/>
  <c r="BB18" i="7"/>
  <c r="AP18" i="7"/>
  <c r="AD18" i="7"/>
  <c r="R18"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BJ15" i="7"/>
  <c r="AX18" i="7" l="1"/>
  <c r="FH18" i="7"/>
  <c r="GM53" i="7"/>
  <c r="HJ17" i="7"/>
  <c r="HV18" i="7"/>
  <c r="BS18" i="7"/>
  <c r="GC18" i="7"/>
  <c r="GO17" i="7"/>
  <c r="CE17" i="7"/>
  <c r="EP18" i="7"/>
  <c r="FK18" i="7"/>
  <c r="IE18" i="7"/>
  <c r="BP18" i="7"/>
  <c r="CK18" i="7"/>
  <c r="HY15" i="7"/>
  <c r="Z17" i="7"/>
  <c r="EJ17" i="7"/>
  <c r="E17" i="7"/>
  <c r="IT18" i="7"/>
  <c r="GL18" i="7"/>
  <c r="CT18" i="7"/>
  <c r="HG18" i="7"/>
  <c r="DO18" i="7"/>
  <c r="W18" i="7"/>
  <c r="HD18" i="7"/>
  <c r="DL18" i="7"/>
  <c r="T18" i="7"/>
  <c r="EG18" i="7"/>
  <c r="AO18" i="7"/>
  <c r="IT15" i="7"/>
  <c r="DR17" i="7"/>
  <c r="FW17" i="7"/>
  <c r="IB17" i="7"/>
  <c r="AR17" i="7"/>
  <c r="CW17" i="7"/>
  <c r="IH18" i="7"/>
  <c r="HJ18" i="7"/>
  <c r="FN18" i="7"/>
  <c r="DR18" i="7"/>
  <c r="BV18" i="7"/>
  <c r="Z18" i="7"/>
  <c r="GI18" i="7"/>
  <c r="EM18" i="7"/>
  <c r="CQ18" i="7"/>
  <c r="AU18" i="7"/>
  <c r="IQ18" i="7"/>
  <c r="HS18" i="7"/>
  <c r="GF18" i="7"/>
  <c r="EJ18" i="7"/>
  <c r="CN18" i="7"/>
  <c r="AR18" i="7"/>
  <c r="HA18" i="7"/>
  <c r="FE18" i="7"/>
  <c r="DI18" i="7"/>
  <c r="BM18" i="7"/>
  <c r="Q18" i="7"/>
  <c r="CQ15" i="7"/>
  <c r="FK15" i="7"/>
  <c r="BK53" i="7"/>
  <c r="DG53" i="7"/>
  <c r="FC53" i="7"/>
  <c r="GY53" i="7"/>
  <c r="IU53" i="7"/>
  <c r="AV53" i="7"/>
  <c r="CR53" i="7"/>
  <c r="EN53" i="7"/>
  <c r="GJ53" i="7"/>
  <c r="IF53" i="7"/>
  <c r="DS53" i="7"/>
  <c r="CU53" i="7"/>
  <c r="FN17" i="7"/>
  <c r="BV17" i="7"/>
  <c r="HS17" i="7"/>
  <c r="EA17" i="7"/>
  <c r="AI17" i="7"/>
  <c r="GF17" i="7"/>
  <c r="CN17" i="7"/>
  <c r="IK17" i="7"/>
  <c r="ES17" i="7"/>
  <c r="BA17"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U53" i="7"/>
  <c r="AS53" i="7"/>
  <c r="BQ53" i="7"/>
  <c r="CO53" i="7"/>
  <c r="DM53" i="7"/>
  <c r="EK53" i="7"/>
  <c r="FI53" i="7"/>
  <c r="GG53" i="7"/>
  <c r="HE53" i="7"/>
  <c r="IC53" i="7"/>
  <c r="F53" i="7"/>
  <c r="AD53" i="7"/>
  <c r="BB53" i="7"/>
  <c r="BZ53" i="7"/>
  <c r="CX53" i="7"/>
  <c r="DV53" i="7"/>
  <c r="ET53" i="7"/>
  <c r="FR53" i="7"/>
  <c r="GP53" i="7"/>
  <c r="HN53" i="7"/>
  <c r="IL53" i="7"/>
  <c r="AM53" i="7"/>
  <c r="CI53" i="7"/>
  <c r="EE53" i="7"/>
  <c r="GA53" i="7"/>
  <c r="HW53" i="7"/>
  <c r="BW53" i="7"/>
  <c r="FO53" i="7"/>
  <c r="DD53" i="7"/>
  <c r="AY53" i="7"/>
  <c r="II53" i="7"/>
  <c r="FX53" i="7"/>
  <c r="I53" i="7"/>
  <c r="I59" i="7" s="1"/>
  <c r="IH17" i="7"/>
  <c r="GL17" i="7"/>
  <c r="EP17" i="7"/>
  <c r="CT17" i="7"/>
  <c r="AX17" i="7"/>
  <c r="IQ17" i="7"/>
  <c r="GU17" i="7"/>
  <c r="EY17" i="7"/>
  <c r="DC17" i="7"/>
  <c r="BG17" i="7"/>
  <c r="K17" i="7"/>
  <c r="HD17" i="7"/>
  <c r="FH17" i="7"/>
  <c r="DL17" i="7"/>
  <c r="BP17" i="7"/>
  <c r="T17" i="7"/>
  <c r="HM17" i="7"/>
  <c r="FQ17" i="7"/>
  <c r="DU17" i="7"/>
  <c r="BY17" i="7"/>
  <c r="AC17" i="7"/>
  <c r="FX54" i="7"/>
  <c r="X53" i="7"/>
  <c r="BT53" i="7"/>
  <c r="DP53" i="7"/>
  <c r="FL53" i="7"/>
  <c r="HH53" i="7"/>
  <c r="GV53" i="7"/>
  <c r="AJ53" i="7"/>
  <c r="EB53" i="7"/>
  <c r="IT17" i="7"/>
  <c r="HV17" i="7"/>
  <c r="GX17" i="7"/>
  <c r="FZ17" i="7"/>
  <c r="FB17" i="7"/>
  <c r="ED17" i="7"/>
  <c r="DF17" i="7"/>
  <c r="CH17" i="7"/>
  <c r="BJ17" i="7"/>
  <c r="AL17" i="7"/>
  <c r="N17" i="7"/>
  <c r="IE17" i="7"/>
  <c r="HG17" i="7"/>
  <c r="GI17" i="7"/>
  <c r="FK17" i="7"/>
  <c r="EM17" i="7"/>
  <c r="DO17" i="7"/>
  <c r="CQ17" i="7"/>
  <c r="BS17" i="7"/>
  <c r="AU17" i="7"/>
  <c r="W17" i="7"/>
  <c r="IN17" i="7"/>
  <c r="HP17" i="7"/>
  <c r="GR17" i="7"/>
  <c r="FT17" i="7"/>
  <c r="EV17" i="7"/>
  <c r="DX17" i="7"/>
  <c r="CZ17" i="7"/>
  <c r="CB17" i="7"/>
  <c r="BD17" i="7"/>
  <c r="AF17" i="7"/>
  <c r="H17" i="7"/>
  <c r="HY17" i="7"/>
  <c r="HA17" i="7"/>
  <c r="GC17" i="7"/>
  <c r="FE17" i="7"/>
  <c r="EG17" i="7"/>
  <c r="DI17" i="7"/>
  <c r="CK17" i="7"/>
  <c r="BM17" i="7"/>
  <c r="AO17" i="7"/>
  <c r="BQ54" i="7"/>
  <c r="IR53" i="7"/>
  <c r="HP15" i="7"/>
  <c r="EM15" i="7"/>
  <c r="AU15" i="7"/>
  <c r="FB15" i="7"/>
  <c r="DF15" i="7"/>
  <c r="N15" i="7"/>
  <c r="GM54" i="7"/>
  <c r="BH53" i="7"/>
  <c r="HT53" i="7"/>
  <c r="HK53" i="7"/>
  <c r="BK54" i="7"/>
  <c r="BB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HA53" i="7" s="1"/>
  <c r="HA58" i="7" s="1"/>
  <c r="FE15" i="7"/>
  <c r="EA15" i="7"/>
  <c r="DC15" i="7"/>
  <c r="CE15" i="7"/>
  <c r="BG15" i="7"/>
  <c r="AI15" i="7"/>
  <c r="K15" i="7"/>
  <c r="K53" i="7" s="1"/>
  <c r="K57" i="7" s="1"/>
  <c r="HV15" i="7"/>
  <c r="FZ15" i="7"/>
  <c r="IE15" i="7"/>
  <c r="GI15" i="7"/>
  <c r="EP15" i="7"/>
  <c r="DR15" i="7"/>
  <c r="DR53" i="7" s="1"/>
  <c r="DR58" i="7" s="1"/>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M15" i="7"/>
  <c r="BA15" i="7"/>
  <c r="AO15" i="7"/>
  <c r="AC15" i="7"/>
  <c r="Q15" i="7"/>
  <c r="E15" i="7"/>
  <c r="IH15" i="7"/>
  <c r="HJ15" i="7"/>
  <c r="GL15" i="7"/>
  <c r="FN15" i="7"/>
  <c r="IQ15" i="7"/>
  <c r="HS15" i="7"/>
  <c r="GU15" i="7"/>
  <c r="FW15" i="7"/>
  <c r="EY15" i="7"/>
  <c r="EJ15" i="7"/>
  <c r="DX15" i="7"/>
  <c r="DL15" i="7"/>
  <c r="CZ15" i="7"/>
  <c r="CN15" i="7"/>
  <c r="CB15" i="7"/>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IE53" i="7"/>
  <c r="IE58" i="7" s="1"/>
  <c r="DO53" i="7"/>
  <c r="DO58" i="7" s="1"/>
  <c r="DC53" i="7" l="1"/>
  <c r="DC57" i="7" s="1"/>
  <c r="HY53" i="7"/>
  <c r="HY58" i="7" s="1"/>
  <c r="EA53" i="7"/>
  <c r="EA58" i="7" s="1"/>
  <c r="GU53" i="7"/>
  <c r="HV53" i="7"/>
  <c r="HV58" i="7" s="1"/>
  <c r="CE53" i="7"/>
  <c r="CE57" i="7" s="1"/>
  <c r="E53" i="7"/>
  <c r="E57" i="7" s="1"/>
  <c r="BA53" i="7"/>
  <c r="BA58" i="7" s="1"/>
  <c r="CB53" i="7"/>
  <c r="CB57" i="7" s="1"/>
  <c r="IH53" i="7"/>
  <c r="IH58" i="7" s="1"/>
  <c r="W53" i="7"/>
  <c r="W58" i="7" s="1"/>
  <c r="HA57" i="7"/>
  <c r="BD53" i="7"/>
  <c r="BD57" i="7" s="1"/>
  <c r="CZ53" i="7"/>
  <c r="CZ57" i="7" s="1"/>
  <c r="EY53" i="7"/>
  <c r="EY57" i="7" s="1"/>
  <c r="GU58" i="7"/>
  <c r="IQ53" i="7"/>
  <c r="IQ58" i="7" s="1"/>
  <c r="GL53" i="7"/>
  <c r="GL58" i="7" s="1"/>
  <c r="Q53" i="7"/>
  <c r="Q58" i="7" s="1"/>
  <c r="BM53" i="7"/>
  <c r="BM57" i="7" s="1"/>
  <c r="DI53" i="7"/>
  <c r="DI57" i="7" s="1"/>
  <c r="FQ53" i="7"/>
  <c r="FQ57" i="7" s="1"/>
  <c r="HD53" i="7"/>
  <c r="HD57" i="7" s="1"/>
  <c r="Z53" i="7"/>
  <c r="Z57" i="7" s="1"/>
  <c r="HG53" i="7"/>
  <c r="HG57" i="7" s="1"/>
  <c r="BJ53" i="7"/>
  <c r="BJ57" i="7" s="1"/>
  <c r="BS53" i="7"/>
  <c r="BS58" i="7" s="1"/>
  <c r="EJ53" i="7"/>
  <c r="EJ57" i="7" s="1"/>
  <c r="HJ53" i="7"/>
  <c r="HJ57" i="7" s="1"/>
  <c r="CT53" i="7"/>
  <c r="CT58" i="7" s="1"/>
  <c r="AU53" i="7"/>
  <c r="AU58" i="7" s="1"/>
  <c r="FT53" i="7"/>
  <c r="FT58" i="7" s="1"/>
  <c r="FB53" i="7"/>
  <c r="FB57" i="7" s="1"/>
  <c r="T53" i="7"/>
  <c r="T57" i="7" s="1"/>
  <c r="AR53" i="7"/>
  <c r="AR58" i="7" s="1"/>
  <c r="DL53" i="7"/>
  <c r="DL57" i="7" s="1"/>
  <c r="FW53" i="7"/>
  <c r="FW57" i="7" s="1"/>
  <c r="CW53" i="7"/>
  <c r="CW58" i="7" s="1"/>
  <c r="GO53" i="7"/>
  <c r="GO58" i="7" s="1"/>
  <c r="IK53" i="7"/>
  <c r="IK58" i="7" s="1"/>
  <c r="GF53" i="7"/>
  <c r="GF58" i="7" s="1"/>
  <c r="IB53" i="7"/>
  <c r="IB58" i="7" s="1"/>
  <c r="BV53" i="7"/>
  <c r="BV58" i="7" s="1"/>
  <c r="GI53" i="7"/>
  <c r="GI58" i="7" s="1"/>
  <c r="FZ53" i="7"/>
  <c r="FZ58" i="7" s="1"/>
  <c r="BG53" i="7"/>
  <c r="BG57" i="7" s="1"/>
  <c r="FE53" i="7"/>
  <c r="FE57" i="7" s="1"/>
  <c r="EV53" i="7"/>
  <c r="IN53" i="7"/>
  <c r="IN58" i="7" s="1"/>
  <c r="CH53" i="7"/>
  <c r="CH58" i="7" s="1"/>
  <c r="N53" i="7"/>
  <c r="P53" i="7" s="1"/>
  <c r="EM53" i="7"/>
  <c r="EM58" i="7" s="1"/>
  <c r="GC53" i="7"/>
  <c r="GC58" i="7" s="1"/>
  <c r="FK53" i="7"/>
  <c r="FK57" i="7" s="1"/>
  <c r="IT53" i="7"/>
  <c r="IT57" i="7" s="1"/>
  <c r="H53" i="7"/>
  <c r="J53" i="7" s="1"/>
  <c r="AI53" i="7"/>
  <c r="AI57" i="7" s="1"/>
  <c r="CQ53" i="7"/>
  <c r="CQ58" i="7" s="1"/>
  <c r="BP53" i="7"/>
  <c r="BP57" i="7" s="1"/>
  <c r="CN53" i="7"/>
  <c r="CN58" i="7" s="1"/>
  <c r="HS53" i="7"/>
  <c r="HS58" i="7" s="1"/>
  <c r="FN53" i="7"/>
  <c r="FN58" i="7" s="1"/>
  <c r="HJ58" i="7"/>
  <c r="AC53" i="7"/>
  <c r="AC58" i="7" s="1"/>
  <c r="BY53" i="7"/>
  <c r="BY58" i="7" s="1"/>
  <c r="DU53" i="7"/>
  <c r="DU58" i="7" s="1"/>
  <c r="ES53" i="7"/>
  <c r="ES58" i="7" s="1"/>
  <c r="GR53" i="7"/>
  <c r="GR58" i="7" s="1"/>
  <c r="AL53" i="7"/>
  <c r="AL58" i="7" s="1"/>
  <c r="ED53" i="7"/>
  <c r="ED58" i="7" s="1"/>
  <c r="AF53" i="7"/>
  <c r="AF57" i="7" s="1"/>
  <c r="DX53" i="7"/>
  <c r="DX57" i="7" s="1"/>
  <c r="HY57" i="7"/>
  <c r="AO53" i="7"/>
  <c r="AO57" i="7" s="1"/>
  <c r="CK53" i="7"/>
  <c r="CK57" i="7" s="1"/>
  <c r="EG53" i="7"/>
  <c r="EG57" i="7" s="1"/>
  <c r="HM53" i="7"/>
  <c r="HM57" i="7" s="1"/>
  <c r="FH53" i="7"/>
  <c r="FH57" i="7" s="1"/>
  <c r="L59" i="7"/>
  <c r="AX53" i="7"/>
  <c r="AX58" i="7" s="1"/>
  <c r="EP53" i="7"/>
  <c r="EP58" i="7" s="1"/>
  <c r="GX53" i="7"/>
  <c r="GX57" i="7" s="1"/>
  <c r="DF53" i="7"/>
  <c r="DF57" i="7" s="1"/>
  <c r="HP53" i="7"/>
  <c r="HP58" i="7" s="1"/>
  <c r="Z58" i="7"/>
  <c r="O59" i="7"/>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FT57" i="7"/>
  <c r="GU57" i="7"/>
  <c r="DR57" i="7"/>
  <c r="C54" i="7"/>
  <c r="EJ58" i="7"/>
  <c r="CT57" i="7"/>
  <c r="IE57" i="7"/>
  <c r="CZ58" i="7"/>
  <c r="EM57" i="7"/>
  <c r="DO57" i="7"/>
  <c r="K58" i="7"/>
  <c r="H58" i="7"/>
  <c r="M53" i="7"/>
  <c r="DC58" i="7"/>
  <c r="EA57" i="7"/>
  <c r="BM58" i="7"/>
  <c r="BA57" i="7"/>
  <c r="CE58" i="7" l="1"/>
  <c r="BG58" i="7"/>
  <c r="BJ58" i="7"/>
  <c r="IB57" i="7"/>
  <c r="IH57" i="7"/>
  <c r="HV57" i="7"/>
  <c r="G53" i="7"/>
  <c r="J59" i="7" s="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E58" i="7"/>
  <c r="CW57" i="7"/>
  <c r="FQ58" i="7"/>
  <c r="CQ57" i="7"/>
  <c r="H57" i="7"/>
  <c r="GI57" i="7"/>
  <c r="CH57" i="7"/>
  <c r="AL57" i="7"/>
  <c r="GL57" i="7"/>
  <c r="CN57" i="7"/>
  <c r="AU57" i="7"/>
  <c r="Q57" i="7"/>
  <c r="BS57" i="7"/>
  <c r="BD58" i="7"/>
  <c r="BP58" i="7"/>
  <c r="HG58" i="7"/>
  <c r="IT58" i="7"/>
  <c r="EY58" i="7"/>
  <c r="N57" i="7"/>
  <c r="HD58" i="7"/>
  <c r="W57" i="7"/>
  <c r="CB58" i="7"/>
  <c r="FW58" i="7"/>
  <c r="AR57" i="7"/>
  <c r="AI58" i="7"/>
  <c r="FK58" i="7"/>
  <c r="AC57" i="7"/>
  <c r="DF58" i="7"/>
  <c r="GX58" i="7"/>
  <c r="DI58" i="7"/>
  <c r="FB58" i="7"/>
  <c r="IQ57" i="7"/>
  <c r="BV57" i="7"/>
  <c r="FE58" i="7"/>
  <c r="GC57" i="7"/>
  <c r="GR57" i="7"/>
  <c r="EG58" i="7"/>
  <c r="GF57" i="7"/>
  <c r="GO57" i="7"/>
  <c r="FZ57" i="7"/>
  <c r="N58" i="7"/>
  <c r="IN57" i="7"/>
  <c r="EV58" i="7"/>
  <c r="EV57" i="7"/>
  <c r="AO58" i="7"/>
  <c r="IK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DU57" i="7"/>
  <c r="DL58" i="7"/>
  <c r="T58" i="7"/>
  <c r="FN57" i="7"/>
  <c r="HM58" i="7"/>
  <c r="CK58" i="7"/>
  <c r="ES57" i="7"/>
  <c r="BY57" i="7"/>
  <c r="AF58" i="7"/>
  <c r="ED57" i="7"/>
  <c r="HS57" i="7"/>
  <c r="EP57" i="7"/>
  <c r="FH58" i="7"/>
  <c r="DX58" i="7"/>
  <c r="AX57" i="7"/>
  <c r="HP57" i="7"/>
  <c r="C57" i="7" l="1"/>
  <c r="C58" i="7"/>
  <c r="B59" i="7" s="1"/>
</calcChain>
</file>

<file path=xl/sharedStrings.xml><?xml version="1.0" encoding="utf-8"?>
<sst xmlns="http://schemas.openxmlformats.org/spreadsheetml/2006/main" count="965" uniqueCount="280">
  <si>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</si>
  <si>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</si>
  <si>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</si>
  <si>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</si>
  <si>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</si>
  <si>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</si>
  <si>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</si>
  <si>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</si>
  <si>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</si>
  <si>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</si>
  <si>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</si>
  <si>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</si>
  <si>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</si>
  <si>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</si>
  <si>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</si>
  <si>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</si>
  <si>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</si>
  <si>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</si>
  <si>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</si>
  <si>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</si>
  <si>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</si>
  <si>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</si>
  <si>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</si>
  <si>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Quantitativos das ruas</t>
  </si>
  <si>
    <t>OBSERVAÇÕES</t>
  </si>
  <si>
    <t>Area de lajota * 0,10</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</si>
  <si>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</si>
  <si>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</si>
  <si>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</si>
  <si>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</si>
  <si>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</si>
  <si>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</si>
  <si>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</si>
  <si>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Ext. da Via x (Largura lajota)</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</si>
  <si>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</si>
  <si>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</si>
  <si>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</si>
  <si>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</si>
  <si>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</si>
  <si>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</si>
  <si>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</si>
  <si>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</si>
  <si>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</si>
  <si>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</si>
  <si>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</si>
  <si>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</si>
  <si>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</si>
  <si>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</si>
  <si>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</si>
  <si>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</si>
  <si>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</si>
  <si>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</si>
  <si>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</si>
  <si>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</si>
  <si>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</si>
  <si>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</si>
  <si>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</si>
  <si>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</si>
  <si>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</si>
  <si>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</si>
  <si>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</si>
  <si>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</si>
  <si>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</si>
  <si>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</si>
  <si>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</si>
  <si>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</si>
  <si>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</si>
  <si>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</si>
  <si>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</si>
  <si>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</si>
  <si>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</si>
  <si>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</si>
  <si>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</si>
  <si>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</si>
  <si>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</si>
  <si>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</si>
  <si>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</si>
  <si>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</si>
  <si>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</si>
  <si>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</si>
  <si>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</si>
  <si>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</si>
  <si>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</si>
  <si>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</si>
  <si>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</si>
  <si>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</si>
  <si>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</si>
  <si>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</si>
  <si>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</si>
  <si>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</si>
  <si>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</si>
  <si>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</si>
  <si>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</si>
  <si>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</si>
  <si>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</si>
  <si>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</si>
  <si>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</si>
  <si>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</si>
  <si>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</si>
  <si>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</si>
  <si>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</si>
  <si>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</si>
  <si>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</si>
  <si>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</si>
  <si>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</si>
  <si>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</si>
  <si>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</si>
  <si>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</si>
  <si>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</si>
  <si>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</si>
  <si>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</si>
  <si>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</si>
  <si>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</si>
  <si>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</si>
  <si>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</si>
  <si>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</si>
  <si>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</si>
  <si>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</si>
  <si>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</si>
  <si>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</si>
  <si>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</si>
  <si>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</si>
  <si>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</si>
  <si>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</si>
  <si>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</si>
  <si>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</si>
  <si>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</si>
  <si>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</si>
  <si>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</si>
  <si>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</si>
  <si>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</si>
  <si>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</si>
  <si>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</si>
  <si>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</si>
  <si>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</si>
  <si>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</si>
  <si>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</si>
  <si>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</si>
  <si>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</si>
  <si>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</si>
  <si>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</si>
  <si>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</si>
  <si>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</si>
  <si>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</si>
  <si>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</si>
  <si>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</si>
  <si>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</si>
  <si>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</si>
  <si>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</si>
  <si>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</si>
  <si>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</si>
  <si>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</si>
  <si>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</si>
  <si>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</si>
  <si>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</si>
  <si>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</si>
  <si>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</si>
  <si>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</si>
  <si>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</si>
  <si>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</si>
  <si>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</si>
  <si>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</si>
  <si>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</si>
  <si>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</si>
  <si>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</si>
  <si>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</si>
  <si>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</si>
  <si>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</si>
  <si>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</si>
  <si>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</si>
  <si>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</si>
  <si>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COLONINHA</t>
  </si>
  <si>
    <t>PAVIMENTAÇÃO RUAS COLONINHA - BRDE</t>
  </si>
  <si>
    <t>AVANÇAR CIDADES</t>
  </si>
  <si>
    <t>BRDE</t>
  </si>
  <si>
    <t>ORÇAMENTO ANALÍTICO</t>
  </si>
  <si>
    <t>BLOCO 1</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</si>
  <si>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</si>
  <si>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</si>
  <si>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</si>
  <si>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</si>
  <si>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ASSENTAMENTO DE TUBO DE CONCRETO PARA REDES COLETORAS DE ÁGUAS PLUVIAIS, DIÂMETRO DE 300 MM, JUNTA RÍGIDA, INSTALADO EM LOCAL COM BAIXO NÍVEL DE INTERFERÊNCIAS (NÃO INCLUI FORNECIMENTO). AF_12/2015</t>
  </si>
  <si>
    <t>M</t>
  </si>
  <si>
    <t>ASSENTAMENTO DE TUBO DE CONCRETO PARA REDES COLETORAS DE ÁGUAS PLUVIAIS, DIÂMETRO DE 400 MM, JUNTA RÍGIDA, INSTALADO EM LOCAL COM BAIXO NÍVEL DE INTERFERÊNCIAS (NÃO INCLUI FORNECIMENTO). AF_12/2015</t>
  </si>
  <si>
    <t xml:space="preserve">ASSENTAMENTO DE TUBO DE CONCRETO PARA REDES COLETORAS DE ÁGUAS PLUVIAIS, DIÂMETRO DE 500 MM, JUNTA RÍGIDA, INSTALADO EM LOCAL COM BAIXO NÍVEL DE INTERFERÊNCIAS (NÃO INCLUI FORNECIMENTO). AF_12/2015 </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</si>
  <si>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</si>
  <si>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</si>
  <si>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</si>
  <si>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</si>
  <si>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</si>
  <si>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</si>
  <si>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</si>
  <si>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</si>
  <si>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</si>
  <si>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</si>
  <si>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</si>
  <si>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</si>
  <si>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</si>
  <si>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</si>
  <si>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</si>
  <si>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</si>
  <si>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</si>
  <si>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</si>
  <si>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</si>
  <si>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</si>
  <si>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</si>
  <si>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</si>
  <si>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EXECUÇÃO E COMPACTAÇÃO DE BASE E OU SUB BASE COM BRITA GRADUADA SIMPLES - 10CM- EXCLUSIVE CARGA E TRANSPORTE. AF_09/2017</t>
  </si>
  <si>
    <t>TRANSPORTE COM CAMINHÃO BASCULANTE, EM VIA URBANA PAVIMENTADA -  BRITA GRADUADA DMT =20Km</t>
  </si>
  <si>
    <t>M3XKM</t>
  </si>
  <si>
    <t>Volume do material x DMT</t>
  </si>
  <si>
    <t>REGULARIZACAO E COMPACTACAO DE SUBLEITO ATE 20 CM DE ESPESSURA</t>
  </si>
  <si>
    <t>M2</t>
  </si>
  <si>
    <t>EXECUÇÃO DE PAVIMENTO EM PISO INTERTRAVADO, COM BLOCO SEXTAVADO DE 25 X 25 CM, ESPESSURA 8 CM. FORNECIMENTO, ASSENTAMENTO. INCLUI COLCHÃO DE AREIA COM NO MÍNIMO 5CM DE ESP.</t>
  </si>
  <si>
    <t>Conf. Prancha</t>
  </si>
  <si>
    <t>FORNECIMENTO E ASSENTAMENTO DE GUIA (MEIO-FIO) EM TRECHO RETO, CONFECCIONADA EM CONCRETO PRÉ-FABRICADO, DIMENSÕES 100X15X13X30 CM (COMPRIMENTO X BASE INFERIOR X BASE SUPERIOR X ALTURA), PARA VIAS URBANAS (USO VIÁRIO). AF_06/2016</t>
  </si>
  <si>
    <t>SINALIZAÇÃO VIARIA</t>
  </si>
  <si>
    <t>,</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</si>
  <si>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</si>
  <si>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</si>
  <si>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</si>
  <si>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</si>
  <si>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</si>
  <si>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</si>
  <si>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</si>
  <si>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</si>
  <si>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</si>
  <si>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</si>
  <si>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</si>
  <si>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</si>
  <si>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</si>
  <si>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</si>
  <si>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</si>
  <si>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</si>
  <si>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</si>
  <si>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</si>
  <si>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</si>
  <si>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</si>
  <si>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</si>
  <si>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</si>
  <si>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</si>
  <si>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</si>
  <si>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</si>
  <si>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</si>
  <si>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</si>
  <si>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área do passeio x 0,04</t>
  </si>
  <si>
    <t>4.3</t>
  </si>
  <si>
    <t>Vol. AREIA x DMT</t>
  </si>
  <si>
    <t>4.4</t>
  </si>
  <si>
    <t>FORNECIMENTO E EXECUÇÃO DE: A) PASSEIO EM PISO INTERTRAVADO, COM BLOCO RETANGULAR COR NATURAL DE 20 X 10 CM, ESPESSURA 6 CM; B) CAMADA DE ASSENTAMENTO EM PÓ DE PEDRA, ESPESSURA MÍN. DE 4Cm; COM MATERIAL DE REJUNTE PÓ DE PEDRA</t>
  </si>
  <si>
    <t>Área de passeio, descontado podotáil</t>
  </si>
  <si>
    <t>4.5</t>
  </si>
  <si>
    <t>92396 ADEQUADA PARA TÁTIL</t>
  </si>
  <si>
    <t>área de podotátil</t>
  </si>
  <si>
    <t>TOTAL DA OBRA:</t>
  </si>
  <si>
    <t>Engenheiro Civil Cristiano Coral CREA SC 99479-8</t>
  </si>
  <si>
    <t>Mariano Mazzuco Neto</t>
  </si>
  <si>
    <t>Responsável Técnico Orçamento</t>
  </si>
  <si>
    <t>Prefeito Municipal de Araranguá</t>
  </si>
  <si>
    <t>ASSENTAMENTO DE TUBO DE CONCRETO PARA REDES COLETORAS DE ÁGUAS PLUVIAIS, DIÂMETRO DE 800 MM, JUNTA RÍGIDA, INSTALADO EM LOCAL COM BAIXO NÍVEL DE INTERFERÊNCIAS (NÃO INCLUI FORNECIMENTO). AF_12/2015</t>
  </si>
  <si>
    <t>FORNECIMENTO E EXECUÇÃO DE: A) PASSEIO EM PISO INTERTRAVADO PODOTÁTIL - ALERTA E GUIA, COM BLOCO RETANGULAR COR NATURAL DE 20 X 20 X 10 CM, ESPESSURA 6 CM; B) CAMADA DE ASSENTAMENTO EM PÓ DE PEDRA, ESPESSURA MÍN. DE 4CM; C0 MATERIAL DE REJUNTE</t>
  </si>
  <si>
    <t>92396 ajuste para 4 cm pó de pedra ao invés de 6cm de areia da comp sin</t>
  </si>
  <si>
    <t>MARÇO DE 2018 (Obs. Utilizado SICRO JANEIRO/2018 Onerado, por ausência de mais recentes, e dispensado atualização de custos para a data base considerada)</t>
  </si>
  <si>
    <t>40 cm de largura x circunferência do tubo + 25% de transpasse</t>
  </si>
  <si>
    <t>2.6</t>
  </si>
  <si>
    <t>MANOEL HORÁCIO COSTA TRECHO II</t>
  </si>
  <si>
    <t>RUA MANOEL HORÁCIO COSTA TRECHO II</t>
  </si>
  <si>
    <t>PAVIMENTAÇÃO COM LAJOTAS SEXTAVADAS RUA MANOEL HORÁCIO COSTA TRECHO II</t>
  </si>
  <si>
    <t xml:space="preserve"> CAIXA DE LIGAÇÃO COM FUNDO E TAMPA DE CONCRETO E PAREDES EM ALVENARIA, CONF. PROJETO </t>
  </si>
  <si>
    <t>74206/002</t>
  </si>
  <si>
    <t>1.19</t>
  </si>
  <si>
    <t>1.20</t>
  </si>
  <si>
    <t>CAIXA COLETORA, 1,20X1,20X1,50M, COM FUNDO E TAMPA DE CONCRETO E PAREDES EM ALVENARIA</t>
  </si>
  <si>
    <t>74206/001</t>
  </si>
  <si>
    <r>
      <t>FORNECIMENTO E ASSENTAMENTO DE</t>
    </r>
    <r>
      <rPr>
        <b/>
        <sz val="11"/>
        <color rgb="FFFF0000"/>
        <rFont val="Arial"/>
        <family val="2"/>
      </rPr>
      <t xml:space="preserve"> BRITA 3/4 </t>
    </r>
    <r>
      <rPr>
        <sz val="11"/>
        <rFont val="Arial"/>
        <family val="2"/>
      </rPr>
      <t>DRENOS E FILTROS  - ESPESSURA DE 10 CM</t>
    </r>
  </si>
  <si>
    <r>
      <t xml:space="preserve">FORNECIMENTO E ASSETAMENTO DE </t>
    </r>
    <r>
      <rPr>
        <sz val="11"/>
        <color rgb="FFFF0000"/>
        <rFont val="Arial"/>
        <family val="2"/>
      </rPr>
      <t>MEIO FIO</t>
    </r>
    <r>
      <rPr>
        <sz val="11"/>
        <rFont val="Arial"/>
        <family val="2"/>
      </rPr>
      <t xml:space="preserve"> PRÉ MODADDO DE TRAVAMENTO </t>
    </r>
    <r>
      <rPr>
        <sz val="11"/>
        <color rgb="FFFF0000"/>
        <rFont val="Arial"/>
        <family val="2"/>
      </rPr>
      <t xml:space="preserve">10X20X10X100CM </t>
    </r>
  </si>
  <si>
    <r>
      <t xml:space="preserve">COLOCAÇÃO MANUAL DE </t>
    </r>
    <r>
      <rPr>
        <b/>
        <sz val="11"/>
        <color rgb="FFFF0000"/>
        <rFont val="Arial"/>
        <family val="2"/>
      </rPr>
      <t xml:space="preserve">AREIA </t>
    </r>
    <r>
      <rPr>
        <sz val="11"/>
        <rFont val="Arial"/>
        <family val="2"/>
      </rPr>
      <t>E COMPACTAÇÃO MECANIZADA, SUB BASE PASSEIO - 4cm</t>
    </r>
  </si>
  <si>
    <r>
      <t xml:space="preserve">TRANSPORTE COM CAMINHÃO BASCULANE, EM VIA URBANA PAVIMENTADA -  </t>
    </r>
    <r>
      <rPr>
        <b/>
        <sz val="11"/>
        <color rgb="FFFF0000"/>
        <rFont val="Arial"/>
        <family val="2"/>
      </rPr>
      <t>AREIA</t>
    </r>
    <r>
      <rPr>
        <sz val="11"/>
        <rFont val="Arial"/>
        <family val="2"/>
      </rPr>
      <t xml:space="preserve"> DMT =20Km (até 30 km)</t>
    </r>
  </si>
  <si>
    <t>Limite SINAPI 03/2018 Onerado SC</t>
  </si>
  <si>
    <t>LOCAL E DATA: Ararangua, 10 de Setembro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</si>
</sst>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R$&quot;* #,##0.00_-;\-&quot;R$&quot;* #,##0.00_-;_-&quot;R$&quot;*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s>
  <fonts count="48"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b/>
      <sz val="11"/>
      <color rgb="FFFF0000"/>
      <name val="Arial"/>
      <family val="2"/>
    </font>
    <font>
      <sz val="11"/>
      <color rgb="FFFF0000"/>
      <name val="Arial"/>
      <family val="2"/>
    </font>
    <font>
      <b/>
      <sz val="18"/>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9"/>
        <bgColor indexed="64"/>
      </patternFill>
    </fill>
    <fill>
      <patternFill patternType="solid">
        <fgColor theme="8" tint="0.39997558519241921"/>
        <bgColor indexed="64"/>
      </patternFill>
    </fill>
    <fill>
      <patternFill patternType="solid">
        <fgColor rgb="FFFCFDE9"/>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8E1"/>
        <bgColor indexed="64"/>
      </patternFill>
    </fill>
  </fills>
  <borders count="64">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21">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cellStyleXfs>
  <cellXfs count="363">
    <xf numFmtId="0" fontId="0" fillId="0" borderId="0" xfId="0"/>
    <xf numFmtId="0" fontId="2" fillId="0" borderId="0" xfId="3" applyFont="1" applyFill="1" applyBorder="1" applyAlignment="1">
      <alignment vertical="center"/>
    </xf>
    <xf numFmtId="0" fontId="2" fillId="0" borderId="0" xfId="3" applyFont="1" applyFill="1" applyBorder="1"/>
    <xf numFmtId="0" fontId="3"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2" fillId="0" borderId="0" xfId="3" applyNumberFormat="1" applyFont="1" applyFill="1" applyBorder="1"/>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8" fillId="0" borderId="0" xfId="3" applyNumberFormat="1" applyFont="1" applyFill="1" applyBorder="1" applyAlignment="1">
      <alignment vertical="center"/>
    </xf>
    <xf numFmtId="0" fontId="8" fillId="0" borderId="0" xfId="3" applyFont="1" applyFill="1" applyBorder="1" applyAlignment="1">
      <alignment vertical="center"/>
    </xf>
    <xf numFmtId="0" fontId="44" fillId="0" borderId="0" xfId="3" applyFont="1" applyFill="1" applyBorder="1" applyAlignment="1">
      <alignment vertical="center"/>
    </xf>
    <xf numFmtId="0" fontId="44" fillId="0" borderId="0" xfId="3" applyNumberFormat="1" applyFont="1" applyFill="1" applyBorder="1" applyAlignment="1">
      <alignment vertical="center"/>
    </xf>
    <xf numFmtId="0" fontId="8" fillId="0" borderId="0" xfId="3" applyFont="1" applyFill="1" applyBorder="1" applyAlignment="1">
      <alignment vertical="center" wrapText="1"/>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left" vertical="center"/>
    </xf>
    <xf numFmtId="0" fontId="44" fillId="0" borderId="0" xfId="3" applyFont="1" applyFill="1" applyBorder="1" applyAlignment="1">
      <alignment horizontal="center" vertical="center"/>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44" fillId="0" borderId="0" xfId="4" applyFont="1" applyFill="1" applyBorder="1" applyAlignment="1">
      <alignment horizontal="center" vertical="center"/>
    </xf>
    <xf numFmtId="165"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8" borderId="57"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7" borderId="58" xfId="4" applyFont="1" applyFill="1" applyBorder="1" applyAlignment="1">
      <alignment horizontal="center" vertical="center" wrapText="1"/>
    </xf>
    <xf numFmtId="164" fontId="44" fillId="57" borderId="4" xfId="4" applyFont="1" applyFill="1" applyBorder="1" applyAlignment="1">
      <alignment horizontal="center" vertical="center" wrapText="1"/>
    </xf>
    <xf numFmtId="164" fontId="44" fillId="57" borderId="59" xfId="4" applyFont="1" applyFill="1" applyBorder="1" applyAlignment="1">
      <alignment horizontal="center" vertical="center" wrapText="1"/>
    </xf>
    <xf numFmtId="164" fontId="44" fillId="58" borderId="60"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54" xfId="4" applyFont="1" applyFill="1" applyBorder="1" applyAlignment="1">
      <alignment horizontal="center" vertical="center" wrapText="1"/>
    </xf>
    <xf numFmtId="164" fontId="44" fillId="0" borderId="60"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54" xfId="4" applyFont="1" applyFill="1" applyBorder="1" applyAlignment="1">
      <alignment horizontal="center" vertical="center" wrapText="1"/>
    </xf>
    <xf numFmtId="164" fontId="44" fillId="3" borderId="60"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60" xfId="4" applyFont="1" applyFill="1" applyBorder="1" applyAlignment="1">
      <alignment horizontal="center" vertical="center" wrapText="1"/>
    </xf>
    <xf numFmtId="0" fontId="8" fillId="0" borderId="0" xfId="3" applyFont="1" applyFill="1" applyAlignment="1">
      <alignment horizontal="center" vertical="center" wrapText="1"/>
    </xf>
    <xf numFmtId="0" fontId="46" fillId="0" borderId="8" xfId="3" applyFont="1" applyFill="1" applyBorder="1" applyAlignment="1">
      <alignment horizontal="left"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44" fillId="3" borderId="61" xfId="4" applyFont="1" applyFill="1" applyBorder="1" applyAlignment="1">
      <alignment horizontal="center" vertical="center" wrapText="1"/>
    </xf>
    <xf numFmtId="164" fontId="44" fillId="3" borderId="62" xfId="4" applyFont="1" applyFill="1" applyBorder="1" applyAlignment="1">
      <alignment horizontal="center" vertical="center" wrapText="1"/>
    </xf>
    <xf numFmtId="164" fontId="44" fillId="3" borderId="63"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44" fontId="44" fillId="0" borderId="0" xfId="320"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44" fillId="60" borderId="5" xfId="3" applyFont="1" applyFill="1" applyBorder="1" applyAlignment="1">
      <alignment horizontal="center" vertical="center"/>
    </xf>
    <xf numFmtId="0" fontId="44" fillId="60" borderId="6" xfId="3" applyFont="1" applyFill="1" applyBorder="1" applyAlignment="1">
      <alignment horizontal="center" vertical="center"/>
    </xf>
    <xf numFmtId="0" fontId="44" fillId="60" borderId="7" xfId="3" applyFont="1" applyFill="1" applyBorder="1" applyAlignment="1">
      <alignment horizontal="center" vertical="center"/>
    </xf>
    <xf numFmtId="0" fontId="44" fillId="60" borderId="8" xfId="3" applyFont="1" applyFill="1" applyBorder="1" applyAlignment="1">
      <alignment horizontal="center" vertical="center" wrapText="1"/>
    </xf>
    <xf numFmtId="164" fontId="44" fillId="60" borderId="8" xfId="4" applyFont="1" applyFill="1" applyBorder="1" applyAlignment="1">
      <alignment horizontal="center" vertical="center" wrapText="1"/>
    </xf>
    <xf numFmtId="49" fontId="44" fillId="60" borderId="8" xfId="3" applyNumberFormat="1" applyFont="1" applyFill="1" applyBorder="1" applyAlignment="1">
      <alignment horizontal="center" vertical="center" wrapText="1"/>
    </xf>
    <xf numFmtId="0" fontId="44" fillId="60" borderId="8" xfId="3" applyNumberFormat="1" applyFont="1" applyFill="1" applyBorder="1" applyAlignment="1">
      <alignment horizontal="center" vertical="center" wrapText="1"/>
    </xf>
    <xf numFmtId="0" fontId="44" fillId="60" borderId="8" xfId="3" applyFont="1" applyFill="1" applyBorder="1" applyAlignment="1">
      <alignment horizontal="left" vertical="center" wrapText="1"/>
    </xf>
    <xf numFmtId="164" fontId="44" fillId="60" borderId="8" xfId="1" applyFont="1" applyFill="1" applyBorder="1" applyAlignment="1">
      <alignment horizontal="center" vertical="center" wrapText="1"/>
    </xf>
    <xf numFmtId="0" fontId="47" fillId="0" borderId="0" xfId="3" applyFont="1" applyFill="1" applyBorder="1" applyAlignment="1">
      <alignment vertical="center" wrapText="1"/>
    </xf>
    <xf numFmtId="164" fontId="46" fillId="61" borderId="8" xfId="4" applyFont="1" applyFill="1" applyBorder="1" applyAlignment="1">
      <alignment horizontal="center" vertical="center" wrapText="1"/>
    </xf>
    <xf numFmtId="164" fontId="46" fillId="62" borderId="8" xfId="4" applyFont="1" applyFill="1" applyBorder="1" applyAlignment="1">
      <alignment horizontal="center" vertical="center" wrapText="1"/>
    </xf>
    <xf numFmtId="0" fontId="44" fillId="56" borderId="1" xfId="3" applyFont="1" applyFill="1" applyBorder="1" applyAlignment="1">
      <alignment horizontal="center" vertical="center"/>
    </xf>
    <xf numFmtId="0" fontId="44" fillId="56" borderId="10" xfId="3" applyFont="1" applyFill="1" applyBorder="1" applyAlignment="1">
      <alignment horizontal="center" vertical="center"/>
    </xf>
    <xf numFmtId="0" fontId="44" fillId="56" borderId="23" xfId="3" applyFont="1" applyFill="1" applyBorder="1" applyAlignment="1">
      <alignment horizontal="center" vertical="center"/>
    </xf>
    <xf numFmtId="0" fontId="44" fillId="60" borderId="2" xfId="3" applyNumberFormat="1" applyFont="1" applyFill="1" applyBorder="1" applyAlignment="1">
      <alignment horizontal="center" vertical="center" wrapText="1"/>
    </xf>
    <xf numFmtId="0" fontId="44" fillId="60" borderId="4" xfId="3" applyNumberFormat="1" applyFont="1" applyFill="1" applyBorder="1" applyAlignment="1">
      <alignment horizontal="center" vertical="center" wrapText="1"/>
    </xf>
    <xf numFmtId="0" fontId="44" fillId="60" borderId="2" xfId="3" applyFont="1" applyFill="1" applyBorder="1" applyAlignment="1">
      <alignment horizontal="center" vertical="center" wrapText="1"/>
    </xf>
    <xf numFmtId="0" fontId="44" fillId="60" borderId="4" xfId="3" applyFont="1" applyFill="1" applyBorder="1" applyAlignment="1">
      <alignment horizontal="center" vertical="center" wrapText="1"/>
    </xf>
    <xf numFmtId="0" fontId="44" fillId="60" borderId="1" xfId="3" applyFont="1" applyFill="1" applyBorder="1" applyAlignment="1">
      <alignment horizontal="center" vertical="center" wrapText="1"/>
    </xf>
    <xf numFmtId="0" fontId="44" fillId="60" borderId="3" xfId="3" applyFont="1" applyFill="1" applyBorder="1" applyAlignment="1">
      <alignment horizontal="center" vertical="center" wrapText="1"/>
    </xf>
    <xf numFmtId="0" fontId="44" fillId="60" borderId="8" xfId="3" applyFont="1" applyFill="1" applyBorder="1" applyAlignment="1">
      <alignment horizontal="center" vertical="center" wrapText="1"/>
    </xf>
    <xf numFmtId="0" fontId="44" fillId="57" borderId="55" xfId="3" applyFont="1" applyFill="1" applyBorder="1" applyAlignment="1">
      <alignment horizontal="center" vertical="center"/>
    </xf>
    <xf numFmtId="0" fontId="44" fillId="57" borderId="56" xfId="3" applyFont="1" applyFill="1" applyBorder="1" applyAlignment="1">
      <alignment horizontal="center" vertical="center"/>
    </xf>
    <xf numFmtId="0" fontId="44" fillId="57" borderId="57" xfId="3" applyFont="1" applyFill="1" applyBorder="1" applyAlignment="1">
      <alignment horizontal="center" vertical="center"/>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1">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301">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R&#199;AMENTO%20E%20MEMORIAL/BLOCO%201%20AUGUSTO,%20ALAG%20E%20GUANABARA/RUA%20GUANABARA%20LOTE%2001%20LAJOTA%20redu&#231;&#227;o%20de%20sinapi%20referenci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RDE%20COLONINHA%202017/MANOEL%20HORACIO%20COSTA%20RUA%20TRECHO%2002/RUA%20MANOEL%20HORACIO%20COSTA%20TRECHO%2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R16">
            <v>5.57</v>
          </cell>
        </row>
        <row r="17">
          <cell r="R17">
            <v>13.05</v>
          </cell>
        </row>
        <row r="18">
          <cell r="R18">
            <v>79.16</v>
          </cell>
        </row>
        <row r="19">
          <cell r="R19">
            <v>31.25</v>
          </cell>
        </row>
        <row r="20">
          <cell r="R20">
            <v>40.03</v>
          </cell>
        </row>
        <row r="21">
          <cell r="R21">
            <v>48.7</v>
          </cell>
        </row>
        <row r="22">
          <cell r="R22">
            <v>57.87</v>
          </cell>
        </row>
        <row r="23">
          <cell r="R23">
            <v>77.36</v>
          </cell>
        </row>
        <row r="24">
          <cell r="R24">
            <v>100.44</v>
          </cell>
        </row>
        <row r="25">
          <cell r="R25">
            <v>29.43</v>
          </cell>
        </row>
        <row r="26">
          <cell r="R26">
            <v>38.9</v>
          </cell>
        </row>
        <row r="27">
          <cell r="R27">
            <v>56.36</v>
          </cell>
        </row>
        <row r="28">
          <cell r="R28">
            <v>71.819999999999993</v>
          </cell>
        </row>
        <row r="29">
          <cell r="R29">
            <v>130.52000000000001</v>
          </cell>
        </row>
        <row r="30">
          <cell r="R30">
            <v>179.15</v>
          </cell>
        </row>
        <row r="31">
          <cell r="R31">
            <v>777.36</v>
          </cell>
        </row>
        <row r="32">
          <cell r="R32">
            <v>810.37</v>
          </cell>
        </row>
        <row r="33">
          <cell r="R33">
            <v>5.43</v>
          </cell>
        </row>
        <row r="34">
          <cell r="R34">
            <v>1433.02</v>
          </cell>
        </row>
        <row r="35">
          <cell r="R35">
            <v>1433.02</v>
          </cell>
        </row>
        <row r="36">
          <cell r="R36">
            <v>0</v>
          </cell>
        </row>
        <row r="37">
          <cell r="R37">
            <v>0</v>
          </cell>
        </row>
        <row r="38">
          <cell r="R38">
            <v>105.82</v>
          </cell>
        </row>
        <row r="39">
          <cell r="R39">
            <v>1.48</v>
          </cell>
        </row>
        <row r="40">
          <cell r="R40">
            <v>1.22</v>
          </cell>
        </row>
        <row r="41">
          <cell r="R41">
            <v>49.5</v>
          </cell>
        </row>
        <row r="42">
          <cell r="R42">
            <v>33.5</v>
          </cell>
        </row>
        <row r="43">
          <cell r="R43">
            <v>31</v>
          </cell>
        </row>
        <row r="44">
          <cell r="R44">
            <v>0</v>
          </cell>
        </row>
        <row r="45">
          <cell r="R45">
            <v>248.59</v>
          </cell>
        </row>
        <row r="46">
          <cell r="R46">
            <v>292.94</v>
          </cell>
        </row>
        <row r="47">
          <cell r="R47">
            <v>234.4</v>
          </cell>
        </row>
        <row r="48">
          <cell r="R48">
            <v>88.93</v>
          </cell>
        </row>
        <row r="49">
          <cell r="R49">
            <v>320.81</v>
          </cell>
        </row>
        <row r="50">
          <cell r="R50">
            <v>241.21</v>
          </cell>
        </row>
        <row r="51">
          <cell r="R51">
            <v>20.329999999999998</v>
          </cell>
        </row>
        <row r="52">
          <cell r="R52">
            <v>0</v>
          </cell>
        </row>
        <row r="53">
          <cell r="R53">
            <v>0.44</v>
          </cell>
        </row>
        <row r="54">
          <cell r="R54">
            <v>100.37</v>
          </cell>
        </row>
        <row r="55">
          <cell r="R55">
            <v>1.45</v>
          </cell>
        </row>
        <row r="56">
          <cell r="R56">
            <v>55.8</v>
          </cell>
        </row>
        <row r="57">
          <cell r="R57">
            <v>56.61</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sheetData sheetId="3"/>
      <sheetData sheetId="4"/>
      <sheetData sheetId="5">
        <row r="5">
          <cell r="G5">
            <v>4.5</v>
          </cell>
        </row>
        <row r="11">
          <cell r="G11">
            <v>34.799999999999997</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tabSelected="1" zoomScale="70" zoomScaleNormal="70" workbookViewId="0">
      <selection activeCell="A64" sqref="A64"/>
    </sheetView>
  </sheetViews>
  <sheetFormatPr defaultColWidth="9.140625" defaultRowHeight="12.75" x14ac:dyDescent="0.2"/>
  <cols>
    <col min="1" max="1" width="9.140625" style="11" customWidth="1"/>
    <col min="2" max="2" width="8.42578125" style="6" customWidth="1"/>
    <col min="3" max="3" width="52.140625" style="6" customWidth="1"/>
    <col min="4" max="4" width="7" style="6" customWidth="1"/>
    <col min="5" max="5" width="15.85546875" style="6" customWidth="1"/>
    <col min="6" max="6" width="12.7109375" style="6" customWidth="1"/>
    <col min="7" max="7" width="8.28515625" style="6" customWidth="1"/>
    <col min="8" max="8" width="12.7109375" style="6" customWidth="1"/>
    <col min="9" max="9" width="17.5703125" style="6" customWidth="1"/>
    <col min="10" max="10" width="18" style="6" customWidth="1"/>
    <col min="11" max="11" width="21.5703125" style="6" customWidth="1"/>
    <col min="12" max="12" width="3" style="6" customWidth="1"/>
    <col min="13" max="14" width="11.42578125" style="6" customWidth="1"/>
    <col min="15" max="15" width="9.5703125" style="6" customWidth="1"/>
    <col min="16" max="16" width="14" style="12" customWidth="1"/>
    <col min="17" max="17" width="9.140625" style="6"/>
    <col min="18" max="18" width="12.7109375" style="6" customWidth="1"/>
    <col min="19" max="19" width="9.140625" style="6"/>
    <col min="20" max="20" width="9.42578125" style="6" bestFit="1" customWidth="1"/>
    <col min="21" max="16384" width="9.140625" style="6"/>
  </cols>
  <sheetData>
    <row r="1" spans="1:21" s="1" customFormat="1" ht="6" customHeight="1" x14ac:dyDescent="0.25">
      <c r="A1" s="241"/>
      <c r="B1" s="242"/>
      <c r="C1" s="242"/>
      <c r="D1" s="242"/>
      <c r="E1" s="242"/>
      <c r="F1" s="242"/>
      <c r="G1" s="242"/>
      <c r="H1" s="242"/>
      <c r="I1" s="242"/>
      <c r="J1" s="242"/>
      <c r="K1" s="242"/>
      <c r="L1" s="242"/>
      <c r="M1" s="242"/>
      <c r="N1" s="242"/>
      <c r="O1" s="242"/>
      <c r="P1" s="243"/>
      <c r="Q1" s="242"/>
      <c r="R1" s="242"/>
      <c r="S1" s="242"/>
      <c r="T1" s="242"/>
      <c r="U1" s="242"/>
    </row>
    <row r="2" spans="1:21" s="2" customFormat="1" ht="15" x14ac:dyDescent="0.2">
      <c r="A2" s="244" t="s">
        <v>0</v>
      </c>
      <c r="B2" s="243"/>
      <c r="C2" s="245" t="s">
        <v>26</v>
      </c>
      <c r="D2" s="242"/>
      <c r="E2" s="246" t="s">
        <v>29</v>
      </c>
      <c r="F2" s="247"/>
      <c r="G2" s="246"/>
      <c r="H2" s="247"/>
      <c r="I2" s="248"/>
      <c r="J2" s="249"/>
      <c r="K2" s="245"/>
      <c r="L2" s="245"/>
      <c r="M2" s="246"/>
      <c r="N2" s="246"/>
      <c r="O2" s="246"/>
      <c r="P2" s="246"/>
      <c r="Q2" s="250"/>
      <c r="R2" s="246"/>
      <c r="S2" s="250"/>
      <c r="T2" s="250"/>
      <c r="U2" s="250"/>
    </row>
    <row r="3" spans="1:21" s="2" customFormat="1" ht="15" x14ac:dyDescent="0.2">
      <c r="A3" s="244" t="s">
        <v>2</v>
      </c>
      <c r="B3" s="243"/>
      <c r="C3" s="245" t="s">
        <v>172</v>
      </c>
      <c r="D3" s="242"/>
      <c r="E3" s="246" t="s">
        <v>1</v>
      </c>
      <c r="F3" s="247" t="s">
        <v>30</v>
      </c>
      <c r="G3" s="246"/>
      <c r="H3" s="242"/>
      <c r="I3" s="247"/>
      <c r="J3" s="243"/>
      <c r="K3" s="245"/>
      <c r="L3" s="245"/>
      <c r="M3" s="246"/>
      <c r="N3" s="246"/>
      <c r="O3" s="246"/>
      <c r="P3" s="246"/>
      <c r="Q3" s="250"/>
      <c r="R3" s="246"/>
      <c r="S3" s="250"/>
      <c r="T3" s="250"/>
      <c r="U3" s="250"/>
    </row>
    <row r="4" spans="1:21" s="2" customFormat="1" ht="46.5" x14ac:dyDescent="0.2">
      <c r="A4" s="244" t="s">
        <v>3</v>
      </c>
      <c r="B4" s="243"/>
      <c r="C4" s="321" t="s">
        <v>266</v>
      </c>
      <c r="D4" s="251"/>
      <c r="E4" s="246" t="s">
        <v>31</v>
      </c>
      <c r="F4" s="247" t="s">
        <v>173</v>
      </c>
      <c r="G4" s="246"/>
      <c r="H4" s="247"/>
      <c r="I4" s="247"/>
      <c r="J4" s="243"/>
      <c r="K4" s="245"/>
      <c r="L4" s="245"/>
      <c r="M4" s="246"/>
      <c r="N4" s="246"/>
      <c r="O4" s="246"/>
      <c r="P4" s="246"/>
      <c r="Q4" s="250"/>
      <c r="R4" s="247"/>
      <c r="S4" s="250"/>
      <c r="T4" s="250"/>
      <c r="U4" s="250"/>
    </row>
    <row r="5" spans="1:21" s="2" customFormat="1" ht="57" x14ac:dyDescent="0.2">
      <c r="A5" s="244" t="s">
        <v>4</v>
      </c>
      <c r="B5" s="243"/>
      <c r="C5" s="252" t="s">
        <v>262</v>
      </c>
      <c r="D5" s="245"/>
      <c r="E5" s="246" t="s">
        <v>32</v>
      </c>
      <c r="F5" s="247" t="s">
        <v>174</v>
      </c>
      <c r="G5" s="246"/>
      <c r="H5" s="242"/>
      <c r="I5" s="247"/>
      <c r="J5" s="253"/>
      <c r="K5" s="245"/>
      <c r="L5" s="245"/>
      <c r="M5" s="246"/>
      <c r="N5" s="246"/>
      <c r="O5" s="246"/>
      <c r="P5" s="246"/>
      <c r="Q5" s="250"/>
      <c r="R5" s="247"/>
      <c r="S5" s="250"/>
      <c r="T5" s="250"/>
      <c r="U5" s="250"/>
    </row>
    <row r="6" spans="1:21" s="2" customFormat="1" ht="15" x14ac:dyDescent="0.2">
      <c r="A6" s="244" t="s">
        <v>5</v>
      </c>
      <c r="B6" s="243"/>
      <c r="C6" s="254" t="s">
        <v>27</v>
      </c>
      <c r="D6" s="242"/>
      <c r="E6" s="250"/>
      <c r="F6" s="255"/>
      <c r="G6" s="255"/>
      <c r="H6" s="247"/>
      <c r="I6" s="247"/>
      <c r="J6" s="253"/>
      <c r="K6" s="252"/>
      <c r="L6" s="252"/>
      <c r="M6" s="246"/>
      <c r="N6" s="246"/>
      <c r="O6" s="246"/>
      <c r="P6" s="246"/>
      <c r="Q6" s="250"/>
      <c r="R6" s="256"/>
      <c r="S6" s="250"/>
      <c r="T6" s="250"/>
      <c r="U6" s="250"/>
    </row>
    <row r="7" spans="1:21" s="2" customFormat="1" ht="15" x14ac:dyDescent="0.2">
      <c r="A7" s="257" t="s">
        <v>6</v>
      </c>
      <c r="B7" s="258"/>
      <c r="C7" s="259" t="s">
        <v>28</v>
      </c>
      <c r="D7" s="253"/>
      <c r="E7" s="255"/>
      <c r="F7" s="255"/>
      <c r="G7" s="255"/>
      <c r="H7" s="260"/>
      <c r="I7" s="260"/>
      <c r="J7" s="249"/>
      <c r="K7" s="254"/>
      <c r="L7" s="252"/>
      <c r="M7" s="255"/>
      <c r="N7" s="255"/>
      <c r="O7" s="255"/>
      <c r="P7" s="255"/>
      <c r="Q7" s="250"/>
      <c r="R7" s="256"/>
      <c r="S7" s="250"/>
      <c r="T7" s="250"/>
      <c r="U7" s="250"/>
    </row>
    <row r="8" spans="1:21" s="2" customFormat="1" ht="15" x14ac:dyDescent="0.25">
      <c r="A8" s="244"/>
      <c r="B8" s="243"/>
      <c r="C8" s="4"/>
      <c r="D8" s="253"/>
      <c r="E8" s="250"/>
      <c r="F8" s="250"/>
      <c r="G8" s="250"/>
      <c r="H8" s="250"/>
      <c r="I8" s="261"/>
      <c r="J8" s="249"/>
      <c r="K8" s="4"/>
      <c r="L8" s="252"/>
      <c r="M8" s="250"/>
      <c r="N8" s="250"/>
      <c r="O8" s="250"/>
      <c r="P8" s="262"/>
      <c r="Q8" s="250"/>
      <c r="R8" s="250"/>
      <c r="S8" s="250"/>
      <c r="T8" s="250"/>
      <c r="U8" s="250"/>
    </row>
    <row r="9" spans="1:21" s="5" customFormat="1" ht="30" x14ac:dyDescent="0.4">
      <c r="A9" s="244"/>
      <c r="B9" s="243"/>
      <c r="C9" s="263"/>
      <c r="D9" s="253" t="s">
        <v>175</v>
      </c>
      <c r="E9" s="262"/>
      <c r="F9" s="262"/>
      <c r="G9" s="262"/>
      <c r="H9" s="262"/>
      <c r="I9" s="261"/>
      <c r="J9" s="264"/>
      <c r="K9" s="263"/>
      <c r="L9" s="252"/>
      <c r="M9" s="262"/>
      <c r="N9" s="262"/>
      <c r="O9" s="262"/>
      <c r="P9" s="262"/>
      <c r="Q9" s="262"/>
      <c r="R9" s="239" t="s">
        <v>34</v>
      </c>
      <c r="S9" s="262"/>
      <c r="T9" s="262"/>
      <c r="U9" s="262"/>
    </row>
    <row r="10" spans="1:21" s="2" customFormat="1" ht="15" x14ac:dyDescent="0.2">
      <c r="A10" s="265"/>
      <c r="B10" s="4"/>
      <c r="C10" s="266"/>
      <c r="D10" s="249"/>
      <c r="E10" s="248"/>
      <c r="F10" s="248"/>
      <c r="G10" s="248"/>
      <c r="H10" s="260"/>
      <c r="I10" s="260"/>
      <c r="J10" s="249"/>
      <c r="K10" s="266"/>
      <c r="L10" s="252"/>
      <c r="M10" s="248"/>
      <c r="N10" s="248"/>
      <c r="O10" s="248"/>
      <c r="P10" s="267"/>
      <c r="Q10" s="250"/>
      <c r="R10" s="268">
        <f>[1]Plan1!$H$7</f>
        <v>0.8</v>
      </c>
      <c r="S10" s="250"/>
      <c r="T10" s="250"/>
      <c r="U10" s="250"/>
    </row>
    <row r="11" spans="1:21" s="2" customFormat="1" ht="12.75" customHeight="1" thickBot="1" x14ac:dyDescent="0.3">
      <c r="A11" s="269"/>
      <c r="B11" s="270"/>
      <c r="C11" s="270"/>
      <c r="D11" s="270"/>
      <c r="E11" s="271"/>
      <c r="F11" s="271"/>
      <c r="G11" s="271"/>
      <c r="H11" s="271"/>
      <c r="I11" s="271"/>
      <c r="J11" s="270"/>
      <c r="K11" s="270"/>
      <c r="L11" s="252"/>
      <c r="M11" s="324" t="s">
        <v>23</v>
      </c>
      <c r="N11" s="325"/>
      <c r="O11" s="325"/>
      <c r="P11" s="326"/>
      <c r="Q11" s="250"/>
      <c r="R11" s="271"/>
      <c r="S11" s="250"/>
      <c r="T11" s="250"/>
      <c r="U11" s="250"/>
    </row>
    <row r="12" spans="1:21" ht="15" customHeight="1" x14ac:dyDescent="0.2">
      <c r="A12" s="327" t="s">
        <v>7</v>
      </c>
      <c r="B12" s="329" t="s">
        <v>8</v>
      </c>
      <c r="C12" s="331" t="s">
        <v>9</v>
      </c>
      <c r="D12" s="312"/>
      <c r="E12" s="313"/>
      <c r="F12" s="313"/>
      <c r="G12" s="313" t="s">
        <v>10</v>
      </c>
      <c r="H12" s="313"/>
      <c r="I12" s="314"/>
      <c r="J12" s="329" t="s">
        <v>11</v>
      </c>
      <c r="K12" s="333" t="s">
        <v>24</v>
      </c>
      <c r="L12" s="252"/>
      <c r="M12" s="334" t="s">
        <v>176</v>
      </c>
      <c r="N12" s="335"/>
      <c r="O12" s="336"/>
      <c r="P12" s="272"/>
      <c r="Q12" s="273"/>
      <c r="R12" s="274"/>
      <c r="S12" s="273"/>
      <c r="T12" s="273"/>
      <c r="U12" s="273"/>
    </row>
    <row r="13" spans="1:21" ht="75" x14ac:dyDescent="0.2">
      <c r="A13" s="328"/>
      <c r="B13" s="330"/>
      <c r="C13" s="332"/>
      <c r="D13" s="315" t="s">
        <v>12</v>
      </c>
      <c r="E13" s="316" t="s">
        <v>13</v>
      </c>
      <c r="F13" s="316" t="s">
        <v>14</v>
      </c>
      <c r="G13" s="316" t="s">
        <v>15</v>
      </c>
      <c r="H13" s="316" t="s">
        <v>16</v>
      </c>
      <c r="I13" s="316" t="s">
        <v>17</v>
      </c>
      <c r="J13" s="330"/>
      <c r="K13" s="333"/>
      <c r="L13" s="252"/>
      <c r="M13" s="275" t="s">
        <v>265</v>
      </c>
      <c r="N13" s="276"/>
      <c r="O13" s="277"/>
      <c r="P13" s="278" t="s">
        <v>22</v>
      </c>
      <c r="Q13" s="273"/>
      <c r="R13" s="239" t="s">
        <v>278</v>
      </c>
      <c r="S13" s="273"/>
      <c r="T13" s="273"/>
      <c r="U13" s="273"/>
    </row>
    <row r="14" spans="1:21" s="7" customFormat="1" ht="15" x14ac:dyDescent="0.25">
      <c r="A14" s="279"/>
      <c r="B14" s="280"/>
      <c r="C14" s="281"/>
      <c r="D14" s="282"/>
      <c r="E14" s="283"/>
      <c r="F14" s="283"/>
      <c r="G14" s="284"/>
      <c r="H14" s="283"/>
      <c r="I14" s="283"/>
      <c r="J14" s="280"/>
      <c r="K14" s="281"/>
      <c r="L14" s="252"/>
      <c r="M14" s="285"/>
      <c r="N14" s="283"/>
      <c r="O14" s="286"/>
      <c r="P14" s="286"/>
      <c r="Q14" s="287"/>
      <c r="R14" s="283"/>
      <c r="S14" s="287"/>
      <c r="T14" s="287"/>
      <c r="U14" s="287"/>
    </row>
    <row r="15" spans="1:21" s="7" customFormat="1" ht="15" x14ac:dyDescent="0.25">
      <c r="A15" s="317"/>
      <c r="B15" s="318">
        <v>1</v>
      </c>
      <c r="C15" s="319" t="s">
        <v>20</v>
      </c>
      <c r="D15" s="315"/>
      <c r="E15" s="316"/>
      <c r="F15" s="316"/>
      <c r="G15" s="320"/>
      <c r="H15" s="316"/>
      <c r="I15" s="316">
        <f>SUM(I16:I35)</f>
        <v>98237.973620000004</v>
      </c>
      <c r="J15" s="318"/>
      <c r="K15" s="319"/>
      <c r="L15" s="252"/>
      <c r="M15" s="288"/>
      <c r="N15" s="239"/>
      <c r="O15" s="289"/>
      <c r="P15" s="289"/>
      <c r="Q15" s="287"/>
      <c r="R15" s="239"/>
      <c r="S15" s="287"/>
      <c r="T15" s="287"/>
      <c r="U15" s="287"/>
    </row>
    <row r="16" spans="1:21" s="8" customFormat="1" ht="42.75" x14ac:dyDescent="0.25">
      <c r="A16" s="290"/>
      <c r="B16" s="291" t="s">
        <v>18</v>
      </c>
      <c r="C16" s="292" t="s">
        <v>177</v>
      </c>
      <c r="D16" s="293" t="s">
        <v>178</v>
      </c>
      <c r="E16" s="294">
        <f>P16</f>
        <v>937.46</v>
      </c>
      <c r="F16" s="295">
        <f>R16*$R$10</f>
        <v>4.4560000000000004</v>
      </c>
      <c r="G16" s="296">
        <v>20</v>
      </c>
      <c r="H16" s="295">
        <f t="shared" ref="H16:H35" si="0">ROUND($F16*(1+$G16/100),2)</f>
        <v>5.35</v>
      </c>
      <c r="I16" s="295">
        <f t="shared" ref="I16:I35" si="1">$E16*$H16</f>
        <v>5015.4110000000001</v>
      </c>
      <c r="J16" s="291">
        <v>90106</v>
      </c>
      <c r="K16" s="292" t="s">
        <v>179</v>
      </c>
      <c r="L16" s="252"/>
      <c r="M16" s="295">
        <v>937.46</v>
      </c>
      <c r="N16" s="295"/>
      <c r="O16" s="297"/>
      <c r="P16" s="286">
        <f t="shared" ref="P16:P35" si="2">SUM(M16:O16)</f>
        <v>937.46</v>
      </c>
      <c r="Q16" s="298"/>
      <c r="R16" s="295">
        <f>[2]ORÇAMENTO!$R$16:$R$57</f>
        <v>5.57</v>
      </c>
      <c r="S16" s="298"/>
      <c r="T16" s="298">
        <f t="shared" ref="T16:T23" si="3">E16*R16*1.2</f>
        <v>6265.9826400000002</v>
      </c>
      <c r="U16" s="298"/>
    </row>
    <row r="17" spans="1:21" s="8" customFormat="1" ht="71.25" x14ac:dyDescent="0.25">
      <c r="A17" s="290"/>
      <c r="B17" s="291" t="s">
        <v>163</v>
      </c>
      <c r="C17" s="292" t="s">
        <v>180</v>
      </c>
      <c r="D17" s="293" t="s">
        <v>178</v>
      </c>
      <c r="E17" s="294">
        <f t="shared" ref="E17:E57" si="4">P17</f>
        <v>769.6</v>
      </c>
      <c r="F17" s="295">
        <f t="shared" ref="F17:F35" si="5">R17*$R$10</f>
        <v>10.440000000000001</v>
      </c>
      <c r="G17" s="296">
        <v>20</v>
      </c>
      <c r="H17" s="295">
        <f t="shared" si="0"/>
        <v>12.53</v>
      </c>
      <c r="I17" s="295">
        <f t="shared" si="1"/>
        <v>9643.0879999999997</v>
      </c>
      <c r="J17" s="291">
        <v>93379</v>
      </c>
      <c r="K17" s="292" t="s">
        <v>179</v>
      </c>
      <c r="L17" s="252"/>
      <c r="M17" s="295">
        <v>769.6</v>
      </c>
      <c r="N17" s="295"/>
      <c r="O17" s="297"/>
      <c r="P17" s="286">
        <f t="shared" si="2"/>
        <v>769.6</v>
      </c>
      <c r="Q17" s="298"/>
      <c r="R17" s="295">
        <f>[2]ORÇAMENTO!$R$16:$R$57</f>
        <v>13.05</v>
      </c>
      <c r="S17" s="298"/>
      <c r="T17" s="298">
        <f t="shared" si="3"/>
        <v>12051.936</v>
      </c>
      <c r="U17" s="298"/>
    </row>
    <row r="18" spans="1:21" s="8" customFormat="1" ht="30" x14ac:dyDescent="0.25">
      <c r="A18" s="290"/>
      <c r="B18" s="291" t="s">
        <v>164</v>
      </c>
      <c r="C18" s="292" t="s">
        <v>274</v>
      </c>
      <c r="D18" s="293" t="s">
        <v>178</v>
      </c>
      <c r="E18" s="294">
        <f t="shared" si="4"/>
        <v>25.650000000000002</v>
      </c>
      <c r="F18" s="295">
        <f t="shared" si="5"/>
        <v>63.328000000000003</v>
      </c>
      <c r="G18" s="296">
        <v>20</v>
      </c>
      <c r="H18" s="295">
        <f t="shared" si="0"/>
        <v>75.989999999999995</v>
      </c>
      <c r="I18" s="295">
        <f t="shared" si="1"/>
        <v>1949.1435000000001</v>
      </c>
      <c r="J18" s="280">
        <v>88549</v>
      </c>
      <c r="K18" s="292" t="s">
        <v>179</v>
      </c>
      <c r="L18" s="252"/>
      <c r="M18" s="295">
        <f>(M20+M21+M22+M23+M24)*0.1*0.5</f>
        <v>25.650000000000002</v>
      </c>
      <c r="N18" s="295"/>
      <c r="O18" s="297"/>
      <c r="P18" s="286">
        <f t="shared" si="2"/>
        <v>25.650000000000002</v>
      </c>
      <c r="Q18" s="298"/>
      <c r="R18" s="295">
        <f>[2]ORÇAMENTO!$R$16:$R$57</f>
        <v>79.16</v>
      </c>
      <c r="S18" s="298"/>
      <c r="T18" s="298">
        <f t="shared" si="3"/>
        <v>2436.5448000000001</v>
      </c>
      <c r="U18" s="298"/>
    </row>
    <row r="19" spans="1:21" s="8" customFormat="1" ht="85.5" x14ac:dyDescent="0.25">
      <c r="A19" s="290"/>
      <c r="B19" s="291" t="s">
        <v>165</v>
      </c>
      <c r="C19" s="292" t="s">
        <v>181</v>
      </c>
      <c r="D19" s="293" t="s">
        <v>182</v>
      </c>
      <c r="E19" s="294">
        <f t="shared" si="4"/>
        <v>130</v>
      </c>
      <c r="F19" s="295">
        <f t="shared" si="5"/>
        <v>25</v>
      </c>
      <c r="G19" s="296">
        <v>20</v>
      </c>
      <c r="H19" s="295">
        <f t="shared" si="0"/>
        <v>30</v>
      </c>
      <c r="I19" s="295">
        <f t="shared" si="1"/>
        <v>3900</v>
      </c>
      <c r="J19" s="291">
        <v>92808</v>
      </c>
      <c r="K19" s="292" t="s">
        <v>179</v>
      </c>
      <c r="L19" s="252"/>
      <c r="M19" s="295">
        <v>130</v>
      </c>
      <c r="N19" s="295"/>
      <c r="O19" s="297"/>
      <c r="P19" s="286">
        <f t="shared" si="2"/>
        <v>130</v>
      </c>
      <c r="Q19" s="298"/>
      <c r="R19" s="295">
        <f>[2]ORÇAMENTO!$R$16:$R$57</f>
        <v>31.25</v>
      </c>
      <c r="S19" s="298"/>
      <c r="T19" s="298">
        <f t="shared" si="3"/>
        <v>4875</v>
      </c>
      <c r="U19" s="298"/>
    </row>
    <row r="20" spans="1:21" s="8" customFormat="1" ht="85.5" x14ac:dyDescent="0.25">
      <c r="A20" s="290"/>
      <c r="B20" s="291" t="s">
        <v>166</v>
      </c>
      <c r="C20" s="292" t="s">
        <v>183</v>
      </c>
      <c r="D20" s="293" t="s">
        <v>182</v>
      </c>
      <c r="E20" s="294">
        <f t="shared" si="4"/>
        <v>372</v>
      </c>
      <c r="F20" s="295">
        <f t="shared" si="5"/>
        <v>32.024000000000001</v>
      </c>
      <c r="G20" s="296">
        <v>20</v>
      </c>
      <c r="H20" s="295">
        <f t="shared" si="0"/>
        <v>38.43</v>
      </c>
      <c r="I20" s="295">
        <f t="shared" si="1"/>
        <v>14295.96</v>
      </c>
      <c r="J20" s="291">
        <v>92809</v>
      </c>
      <c r="K20" s="292" t="s">
        <v>179</v>
      </c>
      <c r="L20" s="252"/>
      <c r="M20" s="295">
        <v>372</v>
      </c>
      <c r="N20" s="295"/>
      <c r="O20" s="297"/>
      <c r="P20" s="286">
        <f t="shared" si="2"/>
        <v>372</v>
      </c>
      <c r="Q20" s="298"/>
      <c r="R20" s="295">
        <f>[2]ORÇAMENTO!$R$16:$R$57</f>
        <v>40.03</v>
      </c>
      <c r="S20" s="298"/>
      <c r="T20" s="298">
        <f t="shared" si="3"/>
        <v>17869.392</v>
      </c>
      <c r="U20" s="298"/>
    </row>
    <row r="21" spans="1:21" s="8" customFormat="1" ht="85.5" x14ac:dyDescent="0.25">
      <c r="A21" s="290"/>
      <c r="B21" s="291" t="s">
        <v>167</v>
      </c>
      <c r="C21" s="292" t="s">
        <v>184</v>
      </c>
      <c r="D21" s="293" t="s">
        <v>182</v>
      </c>
      <c r="E21" s="294">
        <f t="shared" si="4"/>
        <v>141</v>
      </c>
      <c r="F21" s="295">
        <f t="shared" si="5"/>
        <v>38.960000000000008</v>
      </c>
      <c r="G21" s="296">
        <v>20</v>
      </c>
      <c r="H21" s="295">
        <f>F21+F21*G21/100</f>
        <v>46.75200000000001</v>
      </c>
      <c r="I21" s="295">
        <f>$E21*$H21</f>
        <v>6592.0320000000011</v>
      </c>
      <c r="J21" s="291">
        <v>92810</v>
      </c>
      <c r="K21" s="292" t="s">
        <v>179</v>
      </c>
      <c r="L21" s="252"/>
      <c r="M21" s="295">
        <v>141</v>
      </c>
      <c r="N21" s="295"/>
      <c r="O21" s="297"/>
      <c r="P21" s="286">
        <f t="shared" si="2"/>
        <v>141</v>
      </c>
      <c r="Q21" s="298"/>
      <c r="R21" s="295">
        <f>[2]ORÇAMENTO!$R$16:$R$57</f>
        <v>48.7</v>
      </c>
      <c r="S21" s="298"/>
      <c r="T21" s="298">
        <f t="shared" si="3"/>
        <v>8240.0400000000009</v>
      </c>
      <c r="U21" s="298"/>
    </row>
    <row r="22" spans="1:21" s="8" customFormat="1" ht="85.5" x14ac:dyDescent="0.25">
      <c r="A22" s="290"/>
      <c r="B22" s="291" t="s">
        <v>168</v>
      </c>
      <c r="C22" s="292" t="s">
        <v>185</v>
      </c>
      <c r="D22" s="293" t="s">
        <v>182</v>
      </c>
      <c r="E22" s="294">
        <f t="shared" si="4"/>
        <v>0</v>
      </c>
      <c r="F22" s="295">
        <f t="shared" si="5"/>
        <v>46.295999999999999</v>
      </c>
      <c r="G22" s="296">
        <v>20</v>
      </c>
      <c r="H22" s="295">
        <f t="shared" si="0"/>
        <v>55.56</v>
      </c>
      <c r="I22" s="295">
        <f t="shared" si="1"/>
        <v>0</v>
      </c>
      <c r="J22" s="291">
        <v>92811</v>
      </c>
      <c r="K22" s="292" t="s">
        <v>179</v>
      </c>
      <c r="L22" s="252"/>
      <c r="M22" s="295"/>
      <c r="N22" s="295"/>
      <c r="O22" s="297"/>
      <c r="P22" s="286">
        <f t="shared" si="2"/>
        <v>0</v>
      </c>
      <c r="Q22" s="298"/>
      <c r="R22" s="295">
        <f>[2]ORÇAMENTO!$R$16:$R$57</f>
        <v>57.87</v>
      </c>
      <c r="S22" s="298"/>
      <c r="T22" s="298">
        <f t="shared" si="3"/>
        <v>0</v>
      </c>
      <c r="U22" s="298"/>
    </row>
    <row r="23" spans="1:21" s="8" customFormat="1" ht="85.5" x14ac:dyDescent="0.25">
      <c r="A23" s="290"/>
      <c r="B23" s="291" t="s">
        <v>169</v>
      </c>
      <c r="C23" s="292" t="s">
        <v>259</v>
      </c>
      <c r="D23" s="293" t="s">
        <v>182</v>
      </c>
      <c r="E23" s="294">
        <f t="shared" si="4"/>
        <v>0</v>
      </c>
      <c r="F23" s="295">
        <f t="shared" si="5"/>
        <v>61.888000000000005</v>
      </c>
      <c r="G23" s="296">
        <v>20</v>
      </c>
      <c r="H23" s="295">
        <f t="shared" si="0"/>
        <v>74.27</v>
      </c>
      <c r="I23" s="295">
        <f t="shared" si="1"/>
        <v>0</v>
      </c>
      <c r="J23" s="291">
        <v>92813</v>
      </c>
      <c r="K23" s="292" t="s">
        <v>179</v>
      </c>
      <c r="L23" s="252"/>
      <c r="M23" s="295"/>
      <c r="N23" s="295"/>
      <c r="O23" s="297"/>
      <c r="P23" s="286">
        <f t="shared" si="2"/>
        <v>0</v>
      </c>
      <c r="Q23" s="298"/>
      <c r="R23" s="295">
        <f>[2]ORÇAMENTO!$R$16:$R$57</f>
        <v>77.36</v>
      </c>
      <c r="S23" s="298"/>
      <c r="T23" s="298">
        <f t="shared" si="3"/>
        <v>0</v>
      </c>
      <c r="U23" s="298"/>
    </row>
    <row r="24" spans="1:21" s="8" customFormat="1" ht="85.5" x14ac:dyDescent="0.25">
      <c r="A24" s="290"/>
      <c r="B24" s="291" t="s">
        <v>170</v>
      </c>
      <c r="C24" s="292" t="s">
        <v>186</v>
      </c>
      <c r="D24" s="293" t="s">
        <v>182</v>
      </c>
      <c r="E24" s="294">
        <f t="shared" si="4"/>
        <v>0</v>
      </c>
      <c r="F24" s="295">
        <f t="shared" si="5"/>
        <v>80.352000000000004</v>
      </c>
      <c r="G24" s="296">
        <v>20</v>
      </c>
      <c r="H24" s="295">
        <f t="shared" si="0"/>
        <v>96.42</v>
      </c>
      <c r="I24" s="295">
        <f t="shared" si="1"/>
        <v>0</v>
      </c>
      <c r="J24" s="291">
        <v>92815</v>
      </c>
      <c r="K24" s="292" t="s">
        <v>179</v>
      </c>
      <c r="L24" s="252"/>
      <c r="M24" s="295"/>
      <c r="N24" s="295"/>
      <c r="O24" s="297"/>
      <c r="P24" s="286">
        <f t="shared" si="2"/>
        <v>0</v>
      </c>
      <c r="Q24" s="298"/>
      <c r="R24" s="295">
        <f>[2]ORÇAMENTO!$R$16:$R$57</f>
        <v>100.44</v>
      </c>
      <c r="S24" s="298"/>
      <c r="T24" s="298"/>
      <c r="U24" s="298"/>
    </row>
    <row r="25" spans="1:21" s="8" customFormat="1" ht="42.75" x14ac:dyDescent="0.25">
      <c r="A25" s="290"/>
      <c r="B25" s="291" t="s">
        <v>187</v>
      </c>
      <c r="C25" s="292" t="s">
        <v>188</v>
      </c>
      <c r="D25" s="293" t="s">
        <v>182</v>
      </c>
      <c r="E25" s="294">
        <f t="shared" si="4"/>
        <v>130</v>
      </c>
      <c r="F25" s="295">
        <f t="shared" si="5"/>
        <v>23.544</v>
      </c>
      <c r="G25" s="296">
        <v>20</v>
      </c>
      <c r="H25" s="295">
        <f t="shared" si="0"/>
        <v>28.25</v>
      </c>
      <c r="I25" s="295">
        <f t="shared" si="1"/>
        <v>3672.5</v>
      </c>
      <c r="J25" s="291">
        <v>7796</v>
      </c>
      <c r="K25" s="292" t="s">
        <v>179</v>
      </c>
      <c r="L25" s="252"/>
      <c r="M25" s="295">
        <v>130</v>
      </c>
      <c r="N25" s="295"/>
      <c r="O25" s="297"/>
      <c r="P25" s="286">
        <f t="shared" si="2"/>
        <v>130</v>
      </c>
      <c r="Q25" s="298"/>
      <c r="R25" s="295">
        <f>[2]ORÇAMENTO!$R$16:$R$57</f>
        <v>29.43</v>
      </c>
      <c r="S25" s="298"/>
      <c r="T25" s="298">
        <f>E25*R25*1.2</f>
        <v>4591.08</v>
      </c>
      <c r="U25" s="298"/>
    </row>
    <row r="26" spans="1:21" s="8" customFormat="1" ht="42.75" x14ac:dyDescent="0.25">
      <c r="A26" s="290"/>
      <c r="B26" s="291" t="s">
        <v>189</v>
      </c>
      <c r="C26" s="292" t="s">
        <v>190</v>
      </c>
      <c r="D26" s="293" t="s">
        <v>182</v>
      </c>
      <c r="E26" s="294">
        <f t="shared" si="4"/>
        <v>372</v>
      </c>
      <c r="F26" s="295">
        <f t="shared" si="5"/>
        <v>31.12</v>
      </c>
      <c r="G26" s="296">
        <v>20</v>
      </c>
      <c r="H26" s="295">
        <f t="shared" si="0"/>
        <v>37.340000000000003</v>
      </c>
      <c r="I26" s="295">
        <f t="shared" si="1"/>
        <v>13890.480000000001</v>
      </c>
      <c r="J26" s="291">
        <v>7781</v>
      </c>
      <c r="K26" s="292" t="s">
        <v>179</v>
      </c>
      <c r="L26" s="252"/>
      <c r="M26" s="295">
        <v>372</v>
      </c>
      <c r="N26" s="295"/>
      <c r="O26" s="297"/>
      <c r="P26" s="286">
        <f t="shared" si="2"/>
        <v>372</v>
      </c>
      <c r="Q26" s="298"/>
      <c r="R26" s="295">
        <f>[2]ORÇAMENTO!$R$16:$R$57</f>
        <v>38.9</v>
      </c>
      <c r="S26" s="298"/>
      <c r="T26" s="298">
        <f>E26*R26*1.2</f>
        <v>17364.96</v>
      </c>
      <c r="U26" s="298"/>
    </row>
    <row r="27" spans="1:21" s="8" customFormat="1" ht="42.75" x14ac:dyDescent="0.25">
      <c r="A27" s="290"/>
      <c r="B27" s="291" t="s">
        <v>191</v>
      </c>
      <c r="C27" s="292" t="s">
        <v>192</v>
      </c>
      <c r="D27" s="293" t="s">
        <v>182</v>
      </c>
      <c r="E27" s="294">
        <f t="shared" si="4"/>
        <v>141</v>
      </c>
      <c r="F27" s="295">
        <f t="shared" si="5"/>
        <v>45.088000000000001</v>
      </c>
      <c r="G27" s="296">
        <v>20</v>
      </c>
      <c r="H27" s="295">
        <f>ROUND($F27*(1+$G27/100),2)</f>
        <v>54.11</v>
      </c>
      <c r="I27" s="295">
        <f>$E27*$H27</f>
        <v>7629.51</v>
      </c>
      <c r="J27" s="291">
        <v>7795</v>
      </c>
      <c r="K27" s="292" t="s">
        <v>179</v>
      </c>
      <c r="L27" s="252"/>
      <c r="M27" s="295">
        <v>141</v>
      </c>
      <c r="N27" s="295"/>
      <c r="O27" s="297"/>
      <c r="P27" s="286">
        <f t="shared" si="2"/>
        <v>141</v>
      </c>
      <c r="Q27" s="298"/>
      <c r="R27" s="295">
        <f>[2]ORÇAMENTO!$R$16:$R$57</f>
        <v>56.36</v>
      </c>
      <c r="S27" s="298"/>
      <c r="T27" s="298">
        <f>E27*R27*1.2</f>
        <v>9536.1119999999992</v>
      </c>
      <c r="U27" s="298"/>
    </row>
    <row r="28" spans="1:21" s="8" customFormat="1" ht="42.75" x14ac:dyDescent="0.25">
      <c r="A28" s="290"/>
      <c r="B28" s="291" t="s">
        <v>193</v>
      </c>
      <c r="C28" s="292" t="s">
        <v>194</v>
      </c>
      <c r="D28" s="293" t="s">
        <v>182</v>
      </c>
      <c r="E28" s="294">
        <f t="shared" si="4"/>
        <v>0</v>
      </c>
      <c r="F28" s="295">
        <f t="shared" si="5"/>
        <v>57.455999999999996</v>
      </c>
      <c r="G28" s="296">
        <v>20</v>
      </c>
      <c r="H28" s="295">
        <f t="shared" si="0"/>
        <v>68.95</v>
      </c>
      <c r="I28" s="295">
        <f t="shared" si="1"/>
        <v>0</v>
      </c>
      <c r="J28" s="291">
        <v>7791</v>
      </c>
      <c r="K28" s="292" t="s">
        <v>179</v>
      </c>
      <c r="L28" s="252"/>
      <c r="M28" s="295"/>
      <c r="N28" s="295"/>
      <c r="O28" s="297"/>
      <c r="P28" s="286">
        <f t="shared" si="2"/>
        <v>0</v>
      </c>
      <c r="Q28" s="298"/>
      <c r="R28" s="295">
        <f>[2]ORÇAMENTO!$R$16:$R$57</f>
        <v>71.819999999999993</v>
      </c>
      <c r="S28" s="298"/>
      <c r="T28" s="298">
        <f>E28*R28*1.2</f>
        <v>0</v>
      </c>
      <c r="U28" s="298"/>
    </row>
    <row r="29" spans="1:21" s="8" customFormat="1" ht="28.5" x14ac:dyDescent="0.25">
      <c r="A29" s="290"/>
      <c r="B29" s="291" t="s">
        <v>195</v>
      </c>
      <c r="C29" s="292" t="s">
        <v>196</v>
      </c>
      <c r="D29" s="293" t="s">
        <v>182</v>
      </c>
      <c r="E29" s="294">
        <f t="shared" si="4"/>
        <v>0</v>
      </c>
      <c r="F29" s="295">
        <f t="shared" si="5"/>
        <v>104.41600000000001</v>
      </c>
      <c r="G29" s="296">
        <v>20</v>
      </c>
      <c r="H29" s="295">
        <f t="shared" si="0"/>
        <v>125.3</v>
      </c>
      <c r="I29" s="295">
        <f t="shared" si="1"/>
        <v>0</v>
      </c>
      <c r="J29" s="291">
        <v>7750</v>
      </c>
      <c r="K29" s="292" t="s">
        <v>179</v>
      </c>
      <c r="L29" s="252"/>
      <c r="M29" s="295"/>
      <c r="N29" s="295"/>
      <c r="O29" s="297"/>
      <c r="P29" s="286">
        <f t="shared" si="2"/>
        <v>0</v>
      </c>
      <c r="Q29" s="298"/>
      <c r="R29" s="295">
        <f>[2]ORÇAMENTO!$R$16:$R$57</f>
        <v>130.52000000000001</v>
      </c>
      <c r="S29" s="298"/>
      <c r="T29" s="298">
        <f>E29*R29*1.2</f>
        <v>0</v>
      </c>
      <c r="U29" s="298"/>
    </row>
    <row r="30" spans="1:21" s="8" customFormat="1" ht="28.5" x14ac:dyDescent="0.25">
      <c r="A30" s="290"/>
      <c r="B30" s="291" t="s">
        <v>197</v>
      </c>
      <c r="C30" s="292" t="s">
        <v>198</v>
      </c>
      <c r="D30" s="293" t="s">
        <v>182</v>
      </c>
      <c r="E30" s="294">
        <f t="shared" si="4"/>
        <v>0</v>
      </c>
      <c r="F30" s="295">
        <f t="shared" si="5"/>
        <v>143.32000000000002</v>
      </c>
      <c r="G30" s="296">
        <v>20</v>
      </c>
      <c r="H30" s="295">
        <f t="shared" si="0"/>
        <v>171.98</v>
      </c>
      <c r="I30" s="295">
        <f t="shared" si="1"/>
        <v>0</v>
      </c>
      <c r="J30" s="291">
        <v>7753</v>
      </c>
      <c r="K30" s="292" t="s">
        <v>179</v>
      </c>
      <c r="L30" s="252"/>
      <c r="M30" s="295"/>
      <c r="N30" s="295"/>
      <c r="O30" s="297"/>
      <c r="P30" s="286">
        <f t="shared" si="2"/>
        <v>0</v>
      </c>
      <c r="Q30" s="298"/>
      <c r="R30" s="295">
        <f>[2]ORÇAMENTO!$R$16:$R$57</f>
        <v>179.15</v>
      </c>
      <c r="S30" s="298"/>
      <c r="T30" s="298"/>
      <c r="U30" s="298"/>
    </row>
    <row r="31" spans="1:21" s="8" customFormat="1" ht="71.25" x14ac:dyDescent="0.25">
      <c r="A31" s="290"/>
      <c r="B31" s="291" t="s">
        <v>199</v>
      </c>
      <c r="C31" s="292" t="s">
        <v>200</v>
      </c>
      <c r="D31" s="293" t="s">
        <v>12</v>
      </c>
      <c r="E31" s="294">
        <f t="shared" si="4"/>
        <v>26</v>
      </c>
      <c r="F31" s="295">
        <f t="shared" si="5"/>
        <v>621.88800000000003</v>
      </c>
      <c r="G31" s="296">
        <v>20</v>
      </c>
      <c r="H31" s="295">
        <f t="shared" si="0"/>
        <v>746.27</v>
      </c>
      <c r="I31" s="295">
        <f t="shared" si="1"/>
        <v>19403.02</v>
      </c>
      <c r="J31" s="291">
        <v>83659</v>
      </c>
      <c r="K31" s="292"/>
      <c r="L31" s="252"/>
      <c r="M31" s="295">
        <v>26</v>
      </c>
      <c r="N31" s="295"/>
      <c r="O31" s="297"/>
      <c r="P31" s="286">
        <f t="shared" si="2"/>
        <v>26</v>
      </c>
      <c r="Q31" s="298"/>
      <c r="R31" s="295">
        <f>[2]ORÇAMENTO!$R$16:$R$57</f>
        <v>777.36</v>
      </c>
      <c r="S31" s="298"/>
      <c r="T31" s="298">
        <f t="shared" ref="T31:T61" si="6">E31*R31*1.2</f>
        <v>24253.632000000001</v>
      </c>
      <c r="U31" s="298"/>
    </row>
    <row r="32" spans="1:21" s="8" customFormat="1" ht="42.75" x14ac:dyDescent="0.25">
      <c r="A32" s="290"/>
      <c r="B32" s="291" t="s">
        <v>201</v>
      </c>
      <c r="C32" s="292" t="s">
        <v>268</v>
      </c>
      <c r="D32" s="293" t="s">
        <v>12</v>
      </c>
      <c r="E32" s="294">
        <f t="shared" si="4"/>
        <v>13</v>
      </c>
      <c r="F32" s="295">
        <f t="shared" si="5"/>
        <v>648.29600000000005</v>
      </c>
      <c r="G32" s="296">
        <v>20</v>
      </c>
      <c r="H32" s="295">
        <f t="shared" si="0"/>
        <v>777.96</v>
      </c>
      <c r="I32" s="295">
        <f t="shared" si="1"/>
        <v>10113.48</v>
      </c>
      <c r="J32" s="291" t="s">
        <v>269</v>
      </c>
      <c r="K32" s="292"/>
      <c r="L32" s="252"/>
      <c r="M32" s="295">
        <v>13</v>
      </c>
      <c r="N32" s="295"/>
      <c r="O32" s="297"/>
      <c r="P32" s="286">
        <f t="shared" si="2"/>
        <v>13</v>
      </c>
      <c r="Q32" s="298"/>
      <c r="R32" s="295">
        <f>[2]ORÇAMENTO!$R$16:$R$57</f>
        <v>810.37</v>
      </c>
      <c r="S32" s="298"/>
      <c r="T32" s="298">
        <f t="shared" si="6"/>
        <v>12641.771999999999</v>
      </c>
      <c r="U32" s="298"/>
    </row>
    <row r="33" spans="1:21" s="8" customFormat="1" ht="57" x14ac:dyDescent="0.25">
      <c r="A33" s="290"/>
      <c r="B33" s="291" t="s">
        <v>204</v>
      </c>
      <c r="C33" s="292" t="s">
        <v>205</v>
      </c>
      <c r="D33" s="293" t="s">
        <v>206</v>
      </c>
      <c r="E33" s="294">
        <f t="shared" si="4"/>
        <v>409.47200000000004</v>
      </c>
      <c r="F33" s="295">
        <f t="shared" si="5"/>
        <v>4.3440000000000003</v>
      </c>
      <c r="G33" s="296">
        <v>20</v>
      </c>
      <c r="H33" s="295">
        <f t="shared" si="0"/>
        <v>5.21</v>
      </c>
      <c r="I33" s="295">
        <f t="shared" si="1"/>
        <v>2133.3491200000003</v>
      </c>
      <c r="J33" s="291">
        <v>83665</v>
      </c>
      <c r="K33" s="292" t="s">
        <v>263</v>
      </c>
      <c r="L33" s="252"/>
      <c r="M33" s="300">
        <f t="shared" ref="M33:O33" si="7">0.4*(M19*1.256+M20*1.57+M21*1.96+M22*2.35+M23*3.14+3.93*M24)</f>
        <v>409.47200000000004</v>
      </c>
      <c r="N33" s="300">
        <f t="shared" si="7"/>
        <v>0</v>
      </c>
      <c r="O33" s="300">
        <f t="shared" si="7"/>
        <v>0</v>
      </c>
      <c r="P33" s="286">
        <f t="shared" si="2"/>
        <v>409.47200000000004</v>
      </c>
      <c r="Q33" s="298"/>
      <c r="R33" s="295">
        <f>[2]ORÇAMENTO!$R$16:$R$57</f>
        <v>5.43</v>
      </c>
      <c r="S33" s="298"/>
      <c r="T33" s="298">
        <f t="shared" si="6"/>
        <v>2668.1195520000001</v>
      </c>
      <c r="U33" s="298"/>
    </row>
    <row r="34" spans="1:21" s="8" customFormat="1" ht="42.75" x14ac:dyDescent="0.25">
      <c r="A34" s="290"/>
      <c r="B34" s="291" t="s">
        <v>270</v>
      </c>
      <c r="C34" s="292" t="s">
        <v>202</v>
      </c>
      <c r="D34" s="293" t="s">
        <v>12</v>
      </c>
      <c r="E34" s="294">
        <f t="shared" si="4"/>
        <v>0</v>
      </c>
      <c r="F34" s="295">
        <f t="shared" si="5"/>
        <v>1146.4159999999999</v>
      </c>
      <c r="G34" s="296">
        <v>20</v>
      </c>
      <c r="H34" s="295">
        <f t="shared" si="0"/>
        <v>1375.7</v>
      </c>
      <c r="I34" s="295">
        <f t="shared" si="1"/>
        <v>0</v>
      </c>
      <c r="J34" s="291" t="s">
        <v>203</v>
      </c>
      <c r="K34" s="292"/>
      <c r="L34" s="252"/>
      <c r="M34" s="301">
        <v>0</v>
      </c>
      <c r="N34" s="302"/>
      <c r="O34" s="302"/>
      <c r="P34" s="286">
        <f t="shared" si="2"/>
        <v>0</v>
      </c>
      <c r="Q34" s="302"/>
      <c r="R34" s="295">
        <f>[2]ORÇAMENTO!$R$16:$R$57</f>
        <v>1433.02</v>
      </c>
      <c r="S34" s="297">
        <f t="shared" ref="S34:S35" si="8">SUM(M34:R34)</f>
        <v>1433.02</v>
      </c>
      <c r="T34" s="298">
        <f t="shared" si="6"/>
        <v>0</v>
      </c>
      <c r="U34" s="295"/>
    </row>
    <row r="35" spans="1:21" s="8" customFormat="1" ht="42.75" x14ac:dyDescent="0.25">
      <c r="A35" s="290"/>
      <c r="B35" s="291" t="s">
        <v>271</v>
      </c>
      <c r="C35" s="292" t="s">
        <v>272</v>
      </c>
      <c r="D35" s="293" t="s">
        <v>12</v>
      </c>
      <c r="E35" s="294">
        <f t="shared" si="4"/>
        <v>0</v>
      </c>
      <c r="F35" s="295">
        <f t="shared" si="5"/>
        <v>1146.4159999999999</v>
      </c>
      <c r="G35" s="296">
        <v>20</v>
      </c>
      <c r="H35" s="295">
        <f t="shared" si="0"/>
        <v>1375.7</v>
      </c>
      <c r="I35" s="295">
        <f t="shared" si="1"/>
        <v>0</v>
      </c>
      <c r="J35" s="291" t="s">
        <v>273</v>
      </c>
      <c r="K35" s="299"/>
      <c r="L35" s="252"/>
      <c r="M35" s="301">
        <v>0</v>
      </c>
      <c r="N35" s="302"/>
      <c r="O35" s="302"/>
      <c r="P35" s="286">
        <f t="shared" si="2"/>
        <v>0</v>
      </c>
      <c r="Q35" s="302"/>
      <c r="R35" s="295">
        <f>[2]ORÇAMENTO!$R$16:$R$57</f>
        <v>1433.02</v>
      </c>
      <c r="S35" s="297">
        <f t="shared" si="8"/>
        <v>1433.02</v>
      </c>
      <c r="T35" s="298"/>
      <c r="U35" s="295">
        <v>1405.17</v>
      </c>
    </row>
    <row r="36" spans="1:21" s="8" customFormat="1" ht="15" x14ac:dyDescent="0.25">
      <c r="A36" s="290"/>
      <c r="B36" s="291"/>
      <c r="C36" s="292"/>
      <c r="D36" s="293"/>
      <c r="E36" s="295"/>
      <c r="F36" s="295"/>
      <c r="G36" s="296"/>
      <c r="H36" s="295"/>
      <c r="I36" s="295"/>
      <c r="J36" s="291"/>
      <c r="K36" s="292"/>
      <c r="L36" s="252"/>
      <c r="M36" s="300"/>
      <c r="N36" s="295"/>
      <c r="O36" s="297"/>
      <c r="P36" s="286"/>
      <c r="Q36" s="298"/>
      <c r="R36" s="295">
        <f>[2]ORÇAMENTO!$R$16:$R$57</f>
        <v>0</v>
      </c>
      <c r="S36" s="298"/>
      <c r="T36" s="298">
        <f t="shared" si="6"/>
        <v>0</v>
      </c>
      <c r="U36" s="298"/>
    </row>
    <row r="37" spans="1:21" s="7" customFormat="1" ht="15" x14ac:dyDescent="0.25">
      <c r="A37" s="317"/>
      <c r="B37" s="318">
        <v>2</v>
      </c>
      <c r="C37" s="319" t="s">
        <v>21</v>
      </c>
      <c r="D37" s="315"/>
      <c r="E37" s="320"/>
      <c r="F37" s="320"/>
      <c r="G37" s="320"/>
      <c r="H37" s="316"/>
      <c r="I37" s="316">
        <f>SUM(I38:I43)</f>
        <v>355705.08179999999</v>
      </c>
      <c r="J37" s="318"/>
      <c r="K37" s="319"/>
      <c r="L37" s="252"/>
      <c r="M37" s="288"/>
      <c r="N37" s="239"/>
      <c r="O37" s="289"/>
      <c r="P37" s="239"/>
      <c r="Q37" s="287"/>
      <c r="R37" s="295">
        <f>[2]ORÇAMENTO!$R$16:$R$57</f>
        <v>0</v>
      </c>
      <c r="S37" s="287"/>
      <c r="T37" s="298">
        <f t="shared" si="6"/>
        <v>0</v>
      </c>
      <c r="U37" s="287"/>
    </row>
    <row r="38" spans="1:21" s="8" customFormat="1" ht="57" x14ac:dyDescent="0.25">
      <c r="A38" s="290"/>
      <c r="B38" s="291">
        <v>2.1</v>
      </c>
      <c r="C38" s="292" t="s">
        <v>207</v>
      </c>
      <c r="D38" s="293" t="s">
        <v>178</v>
      </c>
      <c r="E38" s="294">
        <f t="shared" si="4"/>
        <v>509.62</v>
      </c>
      <c r="F38" s="295">
        <f t="shared" ref="F38:F57" si="9">R38*$R$10</f>
        <v>84.656000000000006</v>
      </c>
      <c r="G38" s="296">
        <v>20</v>
      </c>
      <c r="H38" s="295">
        <f t="shared" ref="H38:H57" si="10">ROUND($F38*(1+$G38/100),2)</f>
        <v>101.59</v>
      </c>
      <c r="I38" s="295">
        <f t="shared" ref="I38:I57" si="11">$E38*$H38</f>
        <v>51772.2958</v>
      </c>
      <c r="J38" s="291">
        <v>96396</v>
      </c>
      <c r="K38" s="292" t="s">
        <v>25</v>
      </c>
      <c r="L38" s="252"/>
      <c r="M38" s="295">
        <v>509.62</v>
      </c>
      <c r="N38" s="295"/>
      <c r="O38" s="297">
        <v>0</v>
      </c>
      <c r="P38" s="286">
        <f t="shared" ref="P38:P43" si="12">SUM(M38:O38)</f>
        <v>509.62</v>
      </c>
      <c r="Q38" s="298"/>
      <c r="R38" s="295">
        <f>[2]ORÇAMENTO!$R$16:$R$57</f>
        <v>105.82</v>
      </c>
      <c r="S38" s="298"/>
      <c r="T38" s="298">
        <f t="shared" si="6"/>
        <v>64713.586079999994</v>
      </c>
      <c r="U38" s="298"/>
    </row>
    <row r="39" spans="1:21" s="8" customFormat="1" ht="42.75" x14ac:dyDescent="0.25">
      <c r="A39" s="290"/>
      <c r="B39" s="291">
        <v>2.2000000000000002</v>
      </c>
      <c r="C39" s="292" t="s">
        <v>208</v>
      </c>
      <c r="D39" s="293" t="s">
        <v>209</v>
      </c>
      <c r="E39" s="294">
        <f t="shared" si="4"/>
        <v>10192.4</v>
      </c>
      <c r="F39" s="295">
        <f t="shared" si="9"/>
        <v>1.1839999999999999</v>
      </c>
      <c r="G39" s="296">
        <v>20</v>
      </c>
      <c r="H39" s="295">
        <f t="shared" si="10"/>
        <v>1.42</v>
      </c>
      <c r="I39" s="295">
        <f t="shared" si="11"/>
        <v>14473.207999999999</v>
      </c>
      <c r="J39" s="291">
        <v>97914</v>
      </c>
      <c r="K39" s="292" t="s">
        <v>210</v>
      </c>
      <c r="L39" s="252"/>
      <c r="M39" s="295">
        <f>M38*20</f>
        <v>10192.4</v>
      </c>
      <c r="N39" s="295"/>
      <c r="O39" s="297">
        <v>0</v>
      </c>
      <c r="P39" s="286">
        <f t="shared" si="12"/>
        <v>10192.4</v>
      </c>
      <c r="Q39" s="298"/>
      <c r="R39" s="295">
        <f>[2]ORÇAMENTO!$R$16:$R$57</f>
        <v>1.48</v>
      </c>
      <c r="S39" s="298"/>
      <c r="T39" s="298">
        <f t="shared" si="6"/>
        <v>18101.702399999998</v>
      </c>
      <c r="U39" s="298"/>
    </row>
    <row r="40" spans="1:21" s="8" customFormat="1" ht="28.5" x14ac:dyDescent="0.25">
      <c r="A40" s="290"/>
      <c r="B40" s="291">
        <v>2.2999999999999998</v>
      </c>
      <c r="C40" s="292" t="s">
        <v>211</v>
      </c>
      <c r="D40" s="293" t="s">
        <v>212</v>
      </c>
      <c r="E40" s="294">
        <f t="shared" si="4"/>
        <v>5096.2</v>
      </c>
      <c r="F40" s="295">
        <f t="shared" si="9"/>
        <v>0.97599999999999998</v>
      </c>
      <c r="G40" s="296">
        <v>20</v>
      </c>
      <c r="H40" s="295">
        <f t="shared" si="10"/>
        <v>1.17</v>
      </c>
      <c r="I40" s="295">
        <f t="shared" si="11"/>
        <v>5962.5539999999992</v>
      </c>
      <c r="J40" s="291">
        <v>72961</v>
      </c>
      <c r="K40" s="292" t="s">
        <v>33</v>
      </c>
      <c r="L40" s="252"/>
      <c r="M40" s="295">
        <v>5096.2</v>
      </c>
      <c r="N40" s="295"/>
      <c r="O40" s="297">
        <v>0</v>
      </c>
      <c r="P40" s="286">
        <f t="shared" si="12"/>
        <v>5096.2</v>
      </c>
      <c r="Q40" s="298"/>
      <c r="R40" s="295">
        <f>[2]ORÇAMENTO!$R$16:$R$57</f>
        <v>1.22</v>
      </c>
      <c r="S40" s="298"/>
      <c r="T40" s="298">
        <f t="shared" si="6"/>
        <v>7460.8367999999991</v>
      </c>
      <c r="U40" s="298"/>
    </row>
    <row r="41" spans="1:21" s="8" customFormat="1" ht="71.25" x14ac:dyDescent="0.25">
      <c r="A41" s="290"/>
      <c r="B41" s="291">
        <v>2.4</v>
      </c>
      <c r="C41" s="292" t="s">
        <v>213</v>
      </c>
      <c r="D41" s="293" t="s">
        <v>212</v>
      </c>
      <c r="E41" s="294">
        <f t="shared" si="4"/>
        <v>5096.2</v>
      </c>
      <c r="F41" s="295">
        <f t="shared" si="9"/>
        <v>39.6</v>
      </c>
      <c r="G41" s="296">
        <v>20</v>
      </c>
      <c r="H41" s="295">
        <f t="shared" si="10"/>
        <v>47.52</v>
      </c>
      <c r="I41" s="295">
        <f t="shared" si="11"/>
        <v>242171.424</v>
      </c>
      <c r="J41" s="291">
        <v>92394</v>
      </c>
      <c r="K41" s="292" t="s">
        <v>214</v>
      </c>
      <c r="L41" s="252"/>
      <c r="M41" s="295">
        <v>5096.2</v>
      </c>
      <c r="N41" s="295"/>
      <c r="O41" s="297">
        <v>0</v>
      </c>
      <c r="P41" s="286">
        <f t="shared" si="12"/>
        <v>5096.2</v>
      </c>
      <c r="Q41" s="298"/>
      <c r="R41" s="295">
        <f>[2]ORÇAMENTO!$R$16:$R$57</f>
        <v>49.5</v>
      </c>
      <c r="S41" s="298"/>
      <c r="T41" s="298">
        <f t="shared" si="6"/>
        <v>302714.27999999997</v>
      </c>
      <c r="U41" s="298"/>
    </row>
    <row r="42" spans="1:21" s="8" customFormat="1" ht="99.75" x14ac:dyDescent="0.25">
      <c r="A42" s="290"/>
      <c r="B42" s="291">
        <v>2.5</v>
      </c>
      <c r="C42" s="292" t="s">
        <v>215</v>
      </c>
      <c r="D42" s="293" t="s">
        <v>182</v>
      </c>
      <c r="E42" s="294">
        <f t="shared" si="4"/>
        <v>1285</v>
      </c>
      <c r="F42" s="295">
        <f t="shared" si="9"/>
        <v>26.8</v>
      </c>
      <c r="G42" s="296">
        <v>20</v>
      </c>
      <c r="H42" s="295">
        <f t="shared" si="10"/>
        <v>32.159999999999997</v>
      </c>
      <c r="I42" s="295">
        <f t="shared" si="11"/>
        <v>41325.599999999999</v>
      </c>
      <c r="J42" s="291">
        <v>94273</v>
      </c>
      <c r="K42" s="292" t="s">
        <v>214</v>
      </c>
      <c r="L42" s="252"/>
      <c r="M42" s="295">
        <v>1285</v>
      </c>
      <c r="N42" s="295"/>
      <c r="O42" s="297">
        <v>0</v>
      </c>
      <c r="P42" s="286">
        <f t="shared" si="12"/>
        <v>1285</v>
      </c>
      <c r="Q42" s="298"/>
      <c r="R42" s="295">
        <f>[2]ORÇAMENTO!$R$16:$R$57</f>
        <v>33.5</v>
      </c>
      <c r="S42" s="298"/>
      <c r="T42" s="298">
        <f t="shared" si="6"/>
        <v>51657</v>
      </c>
      <c r="U42" s="298"/>
    </row>
    <row r="43" spans="1:21" s="8" customFormat="1" ht="42.75" x14ac:dyDescent="0.25">
      <c r="A43" s="290"/>
      <c r="B43" s="291" t="s">
        <v>264</v>
      </c>
      <c r="C43" s="292" t="s">
        <v>275</v>
      </c>
      <c r="D43" s="293" t="s">
        <v>182</v>
      </c>
      <c r="E43" s="294">
        <f t="shared" si="4"/>
        <v>0</v>
      </c>
      <c r="F43" s="295">
        <f t="shared" si="9"/>
        <v>24.8</v>
      </c>
      <c r="G43" s="296">
        <v>20</v>
      </c>
      <c r="H43" s="295">
        <f t="shared" si="10"/>
        <v>29.76</v>
      </c>
      <c r="I43" s="295">
        <f t="shared" si="11"/>
        <v>0</v>
      </c>
      <c r="J43" s="291">
        <v>94273</v>
      </c>
      <c r="K43" s="292"/>
      <c r="L43" s="252"/>
      <c r="M43" s="302">
        <v>0</v>
      </c>
      <c r="N43" s="295">
        <v>0</v>
      </c>
      <c r="O43" s="297">
        <v>0</v>
      </c>
      <c r="P43" s="286">
        <f t="shared" si="12"/>
        <v>0</v>
      </c>
      <c r="Q43" s="298"/>
      <c r="R43" s="295">
        <f>[2]ORÇAMENTO!$R$16:$R$57</f>
        <v>31</v>
      </c>
      <c r="S43" s="298"/>
      <c r="T43" s="298"/>
      <c r="U43" s="298"/>
    </row>
    <row r="44" spans="1:21" s="7" customFormat="1" ht="15" x14ac:dyDescent="0.25">
      <c r="A44" s="317"/>
      <c r="B44" s="318">
        <v>3</v>
      </c>
      <c r="C44" s="319" t="s">
        <v>216</v>
      </c>
      <c r="D44" s="315"/>
      <c r="E44" s="315"/>
      <c r="F44" s="315" t="s">
        <v>217</v>
      </c>
      <c r="G44" s="315"/>
      <c r="H44" s="315"/>
      <c r="I44" s="316">
        <f>SUM(I45:I51)</f>
        <v>10314.396000000001</v>
      </c>
      <c r="J44" s="318"/>
      <c r="K44" s="319"/>
      <c r="L44" s="252"/>
      <c r="M44" s="288"/>
      <c r="N44" s="239"/>
      <c r="O44" s="289">
        <v>0</v>
      </c>
      <c r="P44" s="239"/>
      <c r="Q44" s="287"/>
      <c r="R44" s="295">
        <f>[2]ORÇAMENTO!$R$16:$R$57</f>
        <v>0</v>
      </c>
      <c r="S44" s="287"/>
      <c r="T44" s="298">
        <f t="shared" si="6"/>
        <v>0</v>
      </c>
      <c r="U44" s="287"/>
    </row>
    <row r="45" spans="1:21" s="8" customFormat="1" ht="57" x14ac:dyDescent="0.25">
      <c r="A45" s="290"/>
      <c r="B45" s="291" t="s">
        <v>218</v>
      </c>
      <c r="C45" s="292" t="s">
        <v>219</v>
      </c>
      <c r="D45" s="293" t="s">
        <v>12</v>
      </c>
      <c r="E45" s="294">
        <f t="shared" si="4"/>
        <v>10</v>
      </c>
      <c r="F45" s="295">
        <f t="shared" si="9"/>
        <v>198.87200000000001</v>
      </c>
      <c r="G45" s="296">
        <v>20</v>
      </c>
      <c r="H45" s="295">
        <f t="shared" si="10"/>
        <v>238.65</v>
      </c>
      <c r="I45" s="295">
        <f t="shared" si="11"/>
        <v>2386.5</v>
      </c>
      <c r="J45" s="291" t="s">
        <v>220</v>
      </c>
      <c r="K45" s="292" t="s">
        <v>221</v>
      </c>
      <c r="L45" s="252"/>
      <c r="M45" s="295">
        <v>10</v>
      </c>
      <c r="N45" s="295"/>
      <c r="O45" s="297">
        <v>0</v>
      </c>
      <c r="P45" s="286">
        <f t="shared" ref="P45:P52" si="13">SUM(M45:O45)</f>
        <v>10</v>
      </c>
      <c r="Q45" s="298"/>
      <c r="R45" s="295">
        <f>[2]ORÇAMENTO!$R$16:$R$57</f>
        <v>248.59</v>
      </c>
      <c r="S45" s="298"/>
      <c r="T45" s="298">
        <f t="shared" si="6"/>
        <v>2983.08</v>
      </c>
      <c r="U45" s="298"/>
    </row>
    <row r="46" spans="1:21" s="8" customFormat="1" ht="71.25" x14ac:dyDescent="0.25">
      <c r="A46" s="290"/>
      <c r="B46" s="291" t="s">
        <v>222</v>
      </c>
      <c r="C46" s="292" t="s">
        <v>223</v>
      </c>
      <c r="D46" s="293" t="s">
        <v>12</v>
      </c>
      <c r="E46" s="294">
        <f t="shared" si="4"/>
        <v>6</v>
      </c>
      <c r="F46" s="295">
        <f t="shared" si="9"/>
        <v>234.352</v>
      </c>
      <c r="G46" s="296">
        <v>20</v>
      </c>
      <c r="H46" s="295">
        <f t="shared" si="10"/>
        <v>281.22000000000003</v>
      </c>
      <c r="I46" s="295">
        <f t="shared" si="11"/>
        <v>1687.3200000000002</v>
      </c>
      <c r="J46" s="291" t="s">
        <v>224</v>
      </c>
      <c r="K46" s="292" t="s">
        <v>225</v>
      </c>
      <c r="L46" s="252"/>
      <c r="M46" s="295">
        <v>6</v>
      </c>
      <c r="N46" s="295"/>
      <c r="O46" s="297">
        <v>0</v>
      </c>
      <c r="P46" s="286">
        <f t="shared" si="13"/>
        <v>6</v>
      </c>
      <c r="Q46" s="298"/>
      <c r="R46" s="295">
        <f>[2]ORÇAMENTO!$R$16:$R$57</f>
        <v>292.94</v>
      </c>
      <c r="S46" s="298"/>
      <c r="T46" s="298">
        <f t="shared" si="6"/>
        <v>2109.1679999999997</v>
      </c>
      <c r="U46" s="298"/>
    </row>
    <row r="47" spans="1:21" s="8" customFormat="1" ht="71.25" x14ac:dyDescent="0.25">
      <c r="A47" s="290"/>
      <c r="B47" s="291" t="s">
        <v>226</v>
      </c>
      <c r="C47" s="292" t="s">
        <v>227</v>
      </c>
      <c r="D47" s="293" t="s">
        <v>12</v>
      </c>
      <c r="E47" s="294">
        <f t="shared" si="4"/>
        <v>2</v>
      </c>
      <c r="F47" s="295">
        <f t="shared" si="9"/>
        <v>187.52</v>
      </c>
      <c r="G47" s="296">
        <v>20</v>
      </c>
      <c r="H47" s="295">
        <f>ROUND($F47*(1+$G47/100),2)</f>
        <v>225.02</v>
      </c>
      <c r="I47" s="295">
        <f>$E47*$H47</f>
        <v>450.04</v>
      </c>
      <c r="J47" s="291" t="s">
        <v>228</v>
      </c>
      <c r="K47" s="292" t="s">
        <v>221</v>
      </c>
      <c r="L47" s="252"/>
      <c r="M47" s="295">
        <v>2</v>
      </c>
      <c r="N47" s="295"/>
      <c r="O47" s="297">
        <v>0</v>
      </c>
      <c r="P47" s="286">
        <f t="shared" si="13"/>
        <v>2</v>
      </c>
      <c r="Q47" s="298"/>
      <c r="R47" s="295">
        <f>[2]ORÇAMENTO!$R$16:$R$57</f>
        <v>234.4</v>
      </c>
      <c r="S47" s="298"/>
      <c r="T47" s="298">
        <f t="shared" si="6"/>
        <v>562.55999999999995</v>
      </c>
      <c r="U47" s="298"/>
    </row>
    <row r="48" spans="1:21" s="8" customFormat="1" ht="42.75" x14ac:dyDescent="0.25">
      <c r="A48" s="290"/>
      <c r="B48" s="291" t="s">
        <v>229</v>
      </c>
      <c r="C48" s="292" t="s">
        <v>230</v>
      </c>
      <c r="D48" s="293" t="s">
        <v>12</v>
      </c>
      <c r="E48" s="294">
        <f t="shared" si="4"/>
        <v>1</v>
      </c>
      <c r="F48" s="295">
        <f t="shared" si="9"/>
        <v>71.144000000000005</v>
      </c>
      <c r="G48" s="296">
        <v>20</v>
      </c>
      <c r="H48" s="295">
        <f>ROUND($F48*(1+$G48/100),2)</f>
        <v>85.37</v>
      </c>
      <c r="I48" s="295">
        <f>$E48*$H48</f>
        <v>85.37</v>
      </c>
      <c r="J48" s="291" t="s">
        <v>231</v>
      </c>
      <c r="K48" s="292" t="s">
        <v>225</v>
      </c>
      <c r="L48" s="252"/>
      <c r="M48" s="295">
        <v>1</v>
      </c>
      <c r="N48" s="295"/>
      <c r="O48" s="297">
        <v>0</v>
      </c>
      <c r="P48" s="286">
        <f t="shared" si="13"/>
        <v>1</v>
      </c>
      <c r="Q48" s="298"/>
      <c r="R48" s="295">
        <f>[2]ORÇAMENTO!$R$16:$R$57</f>
        <v>88.93</v>
      </c>
      <c r="S48" s="298"/>
      <c r="T48" s="298">
        <f t="shared" si="6"/>
        <v>106.71600000000001</v>
      </c>
      <c r="U48" s="298"/>
    </row>
    <row r="49" spans="1:21" s="8" customFormat="1" ht="28.5" x14ac:dyDescent="0.25">
      <c r="A49" s="290"/>
      <c r="B49" s="291" t="s">
        <v>232</v>
      </c>
      <c r="C49" s="292" t="s">
        <v>233</v>
      </c>
      <c r="D49" s="293" t="s">
        <v>212</v>
      </c>
      <c r="E49" s="294">
        <f t="shared" si="4"/>
        <v>2.5</v>
      </c>
      <c r="F49" s="295">
        <f t="shared" si="9"/>
        <v>256.64800000000002</v>
      </c>
      <c r="G49" s="296">
        <v>20</v>
      </c>
      <c r="H49" s="295">
        <f t="shared" si="10"/>
        <v>307.98</v>
      </c>
      <c r="I49" s="295">
        <f t="shared" si="11"/>
        <v>769.95</v>
      </c>
      <c r="J49" s="291" t="s">
        <v>234</v>
      </c>
      <c r="K49" s="292" t="s">
        <v>221</v>
      </c>
      <c r="L49" s="252"/>
      <c r="M49" s="295">
        <v>2.5</v>
      </c>
      <c r="N49" s="295"/>
      <c r="O49" s="297">
        <v>0</v>
      </c>
      <c r="P49" s="286">
        <f t="shared" si="13"/>
        <v>2.5</v>
      </c>
      <c r="Q49" s="298"/>
      <c r="R49" s="295">
        <f>[2]ORÇAMENTO!$R$16:$R$57</f>
        <v>320.81</v>
      </c>
      <c r="S49" s="298"/>
      <c r="T49" s="298">
        <f t="shared" si="6"/>
        <v>962.43</v>
      </c>
      <c r="U49" s="298"/>
    </row>
    <row r="50" spans="1:21" s="8" customFormat="1" ht="71.25" x14ac:dyDescent="0.25">
      <c r="A50" s="290"/>
      <c r="B50" s="291" t="s">
        <v>235</v>
      </c>
      <c r="C50" s="292" t="s">
        <v>236</v>
      </c>
      <c r="D50" s="293" t="s">
        <v>12</v>
      </c>
      <c r="E50" s="294">
        <f t="shared" si="4"/>
        <v>18</v>
      </c>
      <c r="F50" s="295">
        <f t="shared" si="9"/>
        <v>192.96800000000002</v>
      </c>
      <c r="G50" s="296">
        <v>20</v>
      </c>
      <c r="H50" s="295">
        <f t="shared" si="10"/>
        <v>231.56</v>
      </c>
      <c r="I50" s="295">
        <f t="shared" si="11"/>
        <v>4168.08</v>
      </c>
      <c r="J50" s="291">
        <v>5213863</v>
      </c>
      <c r="K50" s="292" t="s">
        <v>221</v>
      </c>
      <c r="L50" s="252"/>
      <c r="M50" s="322">
        <f>(M45+M46+M47)</f>
        <v>18</v>
      </c>
      <c r="N50" s="295"/>
      <c r="O50" s="297">
        <v>0</v>
      </c>
      <c r="P50" s="286">
        <f t="shared" si="13"/>
        <v>18</v>
      </c>
      <c r="Q50" s="298"/>
      <c r="R50" s="295">
        <f>[2]ORÇAMENTO!$R$16:$R$57</f>
        <v>241.21</v>
      </c>
      <c r="S50" s="298"/>
      <c r="T50" s="298">
        <f t="shared" si="6"/>
        <v>5210.1359999999995</v>
      </c>
      <c r="U50" s="298"/>
    </row>
    <row r="51" spans="1:21" s="8" customFormat="1" ht="42.75" x14ac:dyDescent="0.25">
      <c r="A51" s="290"/>
      <c r="B51" s="291" t="s">
        <v>237</v>
      </c>
      <c r="C51" s="292" t="s">
        <v>238</v>
      </c>
      <c r="D51" s="293" t="s">
        <v>35</v>
      </c>
      <c r="E51" s="294">
        <f t="shared" si="4"/>
        <v>39.299999999999997</v>
      </c>
      <c r="F51" s="295">
        <f t="shared" si="9"/>
        <v>16.263999999999999</v>
      </c>
      <c r="G51" s="296">
        <v>20</v>
      </c>
      <c r="H51" s="295">
        <f t="shared" si="10"/>
        <v>19.52</v>
      </c>
      <c r="I51" s="295">
        <f t="shared" si="11"/>
        <v>767.13599999999997</v>
      </c>
      <c r="J51" s="291">
        <v>72947</v>
      </c>
      <c r="K51" s="292" t="s">
        <v>239</v>
      </c>
      <c r="L51" s="252"/>
      <c r="M51" s="323">
        <f>[3]SINALIZAÇÃO!$G$11+[3]SINALIZAÇÃO!$G$5</f>
        <v>39.299999999999997</v>
      </c>
      <c r="N51" s="295"/>
      <c r="O51" s="297">
        <v>0</v>
      </c>
      <c r="P51" s="286">
        <f t="shared" si="13"/>
        <v>39.299999999999997</v>
      </c>
      <c r="Q51" s="298"/>
      <c r="R51" s="295">
        <f>[2]ORÇAMENTO!$R$16:$R$57</f>
        <v>20.329999999999998</v>
      </c>
      <c r="S51" s="298"/>
      <c r="T51" s="298">
        <f t="shared" si="6"/>
        <v>958.76279999999974</v>
      </c>
      <c r="U51" s="298"/>
    </row>
    <row r="52" spans="1:21" s="7" customFormat="1" ht="30" x14ac:dyDescent="0.25">
      <c r="A52" s="317"/>
      <c r="B52" s="318">
        <v>4</v>
      </c>
      <c r="C52" s="319" t="s">
        <v>240</v>
      </c>
      <c r="D52" s="315"/>
      <c r="E52" s="315"/>
      <c r="F52" s="315"/>
      <c r="G52" s="315"/>
      <c r="H52" s="315"/>
      <c r="I52" s="316">
        <f>SUM(I53:I57)</f>
        <v>131702.606676</v>
      </c>
      <c r="J52" s="318"/>
      <c r="K52" s="319"/>
      <c r="L52" s="252"/>
      <c r="M52" s="288"/>
      <c r="N52" s="239"/>
      <c r="O52" s="289">
        <v>0</v>
      </c>
      <c r="P52" s="239">
        <f t="shared" si="13"/>
        <v>0</v>
      </c>
      <c r="Q52" s="287"/>
      <c r="R52" s="295">
        <f>[2]ORÇAMENTO!$R$16:$R$57</f>
        <v>0</v>
      </c>
      <c r="S52" s="287"/>
      <c r="T52" s="298">
        <f t="shared" si="6"/>
        <v>0</v>
      </c>
      <c r="U52" s="287"/>
    </row>
    <row r="53" spans="1:21" s="8" customFormat="1" ht="42.75" x14ac:dyDescent="0.25">
      <c r="A53" s="290"/>
      <c r="B53" s="291" t="s">
        <v>241</v>
      </c>
      <c r="C53" s="292" t="s">
        <v>242</v>
      </c>
      <c r="D53" s="293" t="s">
        <v>212</v>
      </c>
      <c r="E53" s="294">
        <f t="shared" si="4"/>
        <v>2227.59</v>
      </c>
      <c r="F53" s="295">
        <f t="shared" si="9"/>
        <v>0.35200000000000004</v>
      </c>
      <c r="G53" s="296">
        <v>20</v>
      </c>
      <c r="H53" s="295">
        <f t="shared" si="10"/>
        <v>0.42</v>
      </c>
      <c r="I53" s="295">
        <f t="shared" si="11"/>
        <v>935.58780000000002</v>
      </c>
      <c r="J53" s="291">
        <v>79472</v>
      </c>
      <c r="K53" s="292" t="s">
        <v>243</v>
      </c>
      <c r="L53" s="252"/>
      <c r="M53" s="295">
        <v>2227.59</v>
      </c>
      <c r="N53" s="295"/>
      <c r="O53" s="297">
        <v>0</v>
      </c>
      <c r="P53" s="286">
        <f>SUM(M53:O53)</f>
        <v>2227.59</v>
      </c>
      <c r="Q53" s="298"/>
      <c r="R53" s="295">
        <f>[2]ORÇAMENTO!$R$16:$R$57</f>
        <v>0.44</v>
      </c>
      <c r="S53" s="298"/>
      <c r="T53" s="298">
        <f t="shared" si="6"/>
        <v>1176.16752</v>
      </c>
      <c r="U53" s="298"/>
    </row>
    <row r="54" spans="1:21" s="8" customFormat="1" ht="43.5" x14ac:dyDescent="0.25">
      <c r="A54" s="290"/>
      <c r="B54" s="291" t="s">
        <v>244</v>
      </c>
      <c r="C54" s="292" t="s">
        <v>276</v>
      </c>
      <c r="D54" s="293" t="s">
        <v>178</v>
      </c>
      <c r="E54" s="294">
        <f t="shared" si="4"/>
        <v>89.103600000000014</v>
      </c>
      <c r="F54" s="295">
        <f t="shared" si="9"/>
        <v>80.296000000000006</v>
      </c>
      <c r="G54" s="296">
        <v>20</v>
      </c>
      <c r="H54" s="295">
        <f t="shared" si="10"/>
        <v>96.36</v>
      </c>
      <c r="I54" s="295">
        <f t="shared" si="11"/>
        <v>8586.0228960000022</v>
      </c>
      <c r="J54" s="291">
        <v>94342</v>
      </c>
      <c r="K54" s="292" t="s">
        <v>245</v>
      </c>
      <c r="L54" s="252"/>
      <c r="M54" s="295">
        <f>M53*0.04</f>
        <v>89.103600000000014</v>
      </c>
      <c r="N54" s="295"/>
      <c r="O54" s="297">
        <v>0</v>
      </c>
      <c r="P54" s="286">
        <f>SUM(M54:O54)</f>
        <v>89.103600000000014</v>
      </c>
      <c r="Q54" s="298"/>
      <c r="R54" s="295">
        <f>[2]ORÇAMENTO!$R$16:$R$57</f>
        <v>100.37</v>
      </c>
      <c r="S54" s="298"/>
      <c r="T54" s="298">
        <f t="shared" si="6"/>
        <v>10731.993998400001</v>
      </c>
      <c r="U54" s="298"/>
    </row>
    <row r="55" spans="1:21" s="8" customFormat="1" ht="43.5" x14ac:dyDescent="0.25">
      <c r="A55" s="290"/>
      <c r="B55" s="291" t="s">
        <v>246</v>
      </c>
      <c r="C55" s="292" t="s">
        <v>277</v>
      </c>
      <c r="D55" s="293" t="s">
        <v>209</v>
      </c>
      <c r="E55" s="294">
        <f t="shared" si="4"/>
        <v>1782.0720000000003</v>
      </c>
      <c r="F55" s="295">
        <f t="shared" si="9"/>
        <v>1.1599999999999999</v>
      </c>
      <c r="G55" s="296">
        <v>20</v>
      </c>
      <c r="H55" s="295">
        <f t="shared" si="10"/>
        <v>1.39</v>
      </c>
      <c r="I55" s="295">
        <f t="shared" si="11"/>
        <v>2477.0800800000002</v>
      </c>
      <c r="J55" s="291">
        <v>97914</v>
      </c>
      <c r="K55" s="292" t="s">
        <v>247</v>
      </c>
      <c r="L55" s="252"/>
      <c r="M55" s="295">
        <f>M54*20</f>
        <v>1782.0720000000003</v>
      </c>
      <c r="N55" s="295"/>
      <c r="O55" s="297">
        <v>0</v>
      </c>
      <c r="P55" s="286">
        <f>SUM(M55:O55)</f>
        <v>1782.0720000000003</v>
      </c>
      <c r="Q55" s="298"/>
      <c r="R55" s="295">
        <f>[2]ORÇAMENTO!$R$16:$R$57</f>
        <v>1.45</v>
      </c>
      <c r="S55" s="298"/>
      <c r="T55" s="298">
        <f t="shared" si="6"/>
        <v>3100.80528</v>
      </c>
      <c r="U55" s="298"/>
    </row>
    <row r="56" spans="1:21" s="8" customFormat="1" ht="99.75" x14ac:dyDescent="0.25">
      <c r="A56" s="290"/>
      <c r="B56" s="291" t="s">
        <v>248</v>
      </c>
      <c r="C56" s="292" t="s">
        <v>249</v>
      </c>
      <c r="D56" s="293" t="s">
        <v>212</v>
      </c>
      <c r="E56" s="294">
        <f t="shared" si="4"/>
        <v>1750.77</v>
      </c>
      <c r="F56" s="295">
        <f t="shared" si="9"/>
        <v>44.64</v>
      </c>
      <c r="G56" s="296">
        <v>20</v>
      </c>
      <c r="H56" s="295">
        <f t="shared" si="10"/>
        <v>53.57</v>
      </c>
      <c r="I56" s="295">
        <f t="shared" si="11"/>
        <v>93788.748900000006</v>
      </c>
      <c r="J56" s="291" t="s">
        <v>261</v>
      </c>
      <c r="K56" s="292" t="s">
        <v>250</v>
      </c>
      <c r="L56" s="252"/>
      <c r="M56" s="295">
        <v>1750.77</v>
      </c>
      <c r="N56" s="295"/>
      <c r="O56" s="297">
        <v>0</v>
      </c>
      <c r="P56" s="286">
        <f>SUM(M56:O56)</f>
        <v>1750.77</v>
      </c>
      <c r="Q56" s="298"/>
      <c r="R56" s="295">
        <f>[2]ORÇAMENTO!$R$16:$R$57</f>
        <v>55.8</v>
      </c>
      <c r="S56" s="298"/>
      <c r="T56" s="298">
        <f t="shared" si="6"/>
        <v>117231.5592</v>
      </c>
      <c r="U56" s="298"/>
    </row>
    <row r="57" spans="1:21" s="8" customFormat="1" ht="99.75" x14ac:dyDescent="0.25">
      <c r="A57" s="290"/>
      <c r="B57" s="291" t="s">
        <v>251</v>
      </c>
      <c r="C57" s="292" t="s">
        <v>260</v>
      </c>
      <c r="D57" s="293" t="s">
        <v>212</v>
      </c>
      <c r="E57" s="294">
        <f t="shared" si="4"/>
        <v>476.82</v>
      </c>
      <c r="F57" s="295">
        <f t="shared" si="9"/>
        <v>45.288000000000004</v>
      </c>
      <c r="G57" s="296">
        <v>20</v>
      </c>
      <c r="H57" s="295">
        <f t="shared" si="10"/>
        <v>54.35</v>
      </c>
      <c r="I57" s="295">
        <f t="shared" si="11"/>
        <v>25915.167000000001</v>
      </c>
      <c r="J57" s="291" t="s">
        <v>252</v>
      </c>
      <c r="K57" s="292" t="s">
        <v>253</v>
      </c>
      <c r="L57" s="252"/>
      <c r="M57" s="295">
        <v>476.82</v>
      </c>
      <c r="N57" s="295"/>
      <c r="O57" s="297">
        <v>0</v>
      </c>
      <c r="P57" s="286">
        <f>SUM(M57:O57)</f>
        <v>476.82</v>
      </c>
      <c r="Q57" s="298"/>
      <c r="R57" s="295">
        <f>[2]ORÇAMENTO!$R$16:$R$57</f>
        <v>56.61</v>
      </c>
      <c r="S57" s="298"/>
      <c r="T57" s="298">
        <f t="shared" si="6"/>
        <v>32391.336240000001</v>
      </c>
      <c r="U57" s="298"/>
    </row>
    <row r="58" spans="1:21" s="8" customFormat="1" ht="15" x14ac:dyDescent="0.25">
      <c r="A58" s="290"/>
      <c r="B58" s="291"/>
      <c r="C58" s="292"/>
      <c r="D58" s="293"/>
      <c r="E58" s="295"/>
      <c r="F58" s="295"/>
      <c r="G58" s="296"/>
      <c r="H58" s="295"/>
      <c r="I58" s="295"/>
      <c r="J58" s="291"/>
      <c r="K58" s="292"/>
      <c r="L58" s="252"/>
      <c r="M58" s="300"/>
      <c r="N58" s="295"/>
      <c r="O58" s="297">
        <v>0</v>
      </c>
      <c r="P58" s="286"/>
      <c r="Q58" s="298"/>
      <c r="R58" s="295"/>
      <c r="S58" s="298"/>
      <c r="T58" s="298">
        <f t="shared" si="6"/>
        <v>0</v>
      </c>
      <c r="U58" s="298"/>
    </row>
    <row r="59" spans="1:21" s="8" customFormat="1" ht="15" x14ac:dyDescent="0.25">
      <c r="A59" s="290"/>
      <c r="B59" s="291"/>
      <c r="C59" s="292"/>
      <c r="D59" s="293"/>
      <c r="E59" s="295"/>
      <c r="F59" s="295"/>
      <c r="G59" s="296"/>
      <c r="H59" s="295"/>
      <c r="I59" s="295"/>
      <c r="J59" s="291"/>
      <c r="K59" s="292"/>
      <c r="L59" s="252"/>
      <c r="M59" s="300"/>
      <c r="N59" s="295"/>
      <c r="O59" s="297">
        <v>0</v>
      </c>
      <c r="P59" s="286"/>
      <c r="Q59" s="298"/>
      <c r="R59" s="295"/>
      <c r="S59" s="298"/>
      <c r="T59" s="298">
        <f t="shared" si="6"/>
        <v>0</v>
      </c>
      <c r="U59" s="298"/>
    </row>
    <row r="60" spans="1:21" s="240" customFormat="1" ht="15.75" thickBot="1" x14ac:dyDescent="0.3">
      <c r="A60" s="317"/>
      <c r="B60" s="318"/>
      <c r="C60" s="315" t="s">
        <v>254</v>
      </c>
      <c r="D60" s="315"/>
      <c r="E60" s="316"/>
      <c r="F60" s="316"/>
      <c r="G60" s="320"/>
      <c r="H60" s="316"/>
      <c r="I60" s="316">
        <f>I15+I37+I44+I52</f>
        <v>595960.05809599999</v>
      </c>
      <c r="J60" s="318"/>
      <c r="K60" s="319"/>
      <c r="L60" s="252"/>
      <c r="M60" s="303"/>
      <c r="N60" s="304"/>
      <c r="O60" s="305"/>
      <c r="P60" s="305"/>
      <c r="Q60" s="287"/>
      <c r="R60" s="239"/>
      <c r="S60" s="287"/>
      <c r="T60" s="298">
        <f t="shared" si="6"/>
        <v>0</v>
      </c>
      <c r="U60" s="287"/>
    </row>
    <row r="61" spans="1:21" s="2" customFormat="1" ht="9.9499999999999993" customHeight="1" x14ac:dyDescent="0.25">
      <c r="A61" s="306"/>
      <c r="B61" s="250"/>
      <c r="C61" s="250"/>
      <c r="D61" s="250"/>
      <c r="E61" s="250"/>
      <c r="F61" s="250"/>
      <c r="G61" s="250"/>
      <c r="H61" s="250"/>
      <c r="I61" s="250"/>
      <c r="J61" s="250"/>
      <c r="K61" s="250"/>
      <c r="L61" s="252"/>
      <c r="M61" s="250"/>
      <c r="N61" s="250"/>
      <c r="O61" s="250"/>
      <c r="P61" s="262"/>
      <c r="Q61" s="250"/>
      <c r="R61" s="250"/>
      <c r="S61" s="250"/>
      <c r="T61" s="298">
        <f t="shared" si="6"/>
        <v>0</v>
      </c>
      <c r="U61" s="250"/>
    </row>
    <row r="62" spans="1:21" s="1" customFormat="1" ht="20.100000000000001" customHeight="1" x14ac:dyDescent="0.25">
      <c r="A62" s="242"/>
      <c r="B62" s="242"/>
      <c r="C62" s="307"/>
      <c r="D62" s="242"/>
      <c r="E62" s="242"/>
      <c r="F62" s="242"/>
      <c r="G62" s="242"/>
      <c r="H62" s="242"/>
      <c r="I62" s="308"/>
      <c r="J62" s="242"/>
      <c r="K62" s="307"/>
      <c r="L62" s="252"/>
      <c r="M62" s="242"/>
      <c r="N62" s="242"/>
      <c r="O62" s="242"/>
      <c r="P62" s="243"/>
      <c r="Q62" s="242"/>
      <c r="R62" s="242"/>
      <c r="S62" s="242"/>
      <c r="T62" s="242"/>
      <c r="U62" s="242"/>
    </row>
    <row r="63" spans="1:21" s="1" customFormat="1" ht="20.100000000000001" customHeight="1" x14ac:dyDescent="0.25">
      <c r="A63" s="263" t="s">
        <v>279</v>
      </c>
      <c r="B63" s="242"/>
      <c r="C63" s="307"/>
      <c r="D63" s="242"/>
      <c r="E63" s="242"/>
      <c r="F63" s="242"/>
      <c r="G63" s="242"/>
      <c r="H63" s="242"/>
      <c r="I63" s="308"/>
      <c r="J63" s="242"/>
      <c r="K63" s="307"/>
      <c r="L63" s="252"/>
      <c r="M63" s="242"/>
      <c r="N63" s="242"/>
      <c r="O63" s="242"/>
      <c r="P63" s="243"/>
      <c r="Q63" s="242"/>
      <c r="R63" s="242"/>
      <c r="S63" s="242"/>
      <c r="T63" s="242"/>
      <c r="U63" s="242"/>
    </row>
    <row r="64" spans="1:21" s="1" customFormat="1" ht="20.100000000000001" customHeight="1" x14ac:dyDescent="0.25">
      <c r="A64" s="263"/>
      <c r="B64" s="242"/>
      <c r="C64" s="307"/>
      <c r="D64" s="242"/>
      <c r="E64" s="242"/>
      <c r="F64" s="242"/>
      <c r="G64" s="242"/>
      <c r="H64" s="242"/>
      <c r="I64" s="308"/>
      <c r="J64" s="242"/>
      <c r="K64" s="307"/>
      <c r="L64" s="252"/>
      <c r="M64" s="242"/>
      <c r="N64" s="242"/>
      <c r="O64" s="242"/>
      <c r="P64" s="243"/>
      <c r="Q64" s="242"/>
      <c r="R64" s="242"/>
      <c r="S64" s="242"/>
      <c r="T64" s="242"/>
      <c r="U64" s="242"/>
    </row>
    <row r="65" spans="1:21" s="1" customFormat="1" ht="15" x14ac:dyDescent="0.25">
      <c r="A65" s="242"/>
      <c r="B65" s="242"/>
      <c r="C65" s="242"/>
      <c r="D65" s="242"/>
      <c r="E65" s="242"/>
      <c r="F65" s="242"/>
      <c r="G65" s="242"/>
      <c r="H65" s="242"/>
      <c r="I65" s="309"/>
      <c r="J65" s="242"/>
      <c r="K65" s="307"/>
      <c r="L65" s="252"/>
      <c r="M65" s="242"/>
      <c r="N65" s="242"/>
      <c r="O65" s="242"/>
      <c r="P65" s="243"/>
      <c r="Q65" s="242"/>
      <c r="R65" s="242"/>
      <c r="S65" s="242"/>
      <c r="T65" s="242"/>
      <c r="U65" s="242"/>
    </row>
    <row r="66" spans="1:21" s="2" customFormat="1" ht="15" x14ac:dyDescent="0.25">
      <c r="A66" s="250"/>
      <c r="B66" s="250"/>
      <c r="C66" s="250"/>
      <c r="D66" s="250"/>
      <c r="E66" s="250"/>
      <c r="F66" s="250"/>
      <c r="G66" s="250"/>
      <c r="H66" s="250"/>
      <c r="I66" s="250"/>
      <c r="J66" s="250"/>
      <c r="K66" s="250"/>
      <c r="L66" s="252"/>
      <c r="M66" s="250"/>
      <c r="N66" s="250"/>
      <c r="O66" s="250"/>
      <c r="P66" s="262"/>
      <c r="Q66" s="250"/>
      <c r="R66" s="250"/>
      <c r="S66" s="250"/>
      <c r="T66" s="250"/>
      <c r="U66" s="250"/>
    </row>
    <row r="67" spans="1:21" s="2" customFormat="1" ht="15" x14ac:dyDescent="0.25">
      <c r="A67" s="250"/>
      <c r="B67" s="250"/>
      <c r="C67" s="310" t="s">
        <v>255</v>
      </c>
      <c r="D67" s="250"/>
      <c r="E67" s="250"/>
      <c r="F67" s="310" t="s">
        <v>256</v>
      </c>
      <c r="G67" s="250"/>
      <c r="H67" s="250"/>
      <c r="I67" s="250"/>
      <c r="J67" s="250"/>
      <c r="K67" s="250"/>
      <c r="L67" s="250"/>
      <c r="M67" s="250"/>
      <c r="N67" s="250"/>
      <c r="O67" s="250"/>
      <c r="P67" s="262"/>
      <c r="Q67" s="250"/>
      <c r="R67" s="250"/>
      <c r="S67" s="250"/>
      <c r="T67" s="250"/>
      <c r="U67" s="250"/>
    </row>
    <row r="68" spans="1:21" s="10" customFormat="1" ht="15" x14ac:dyDescent="0.25">
      <c r="A68" s="311"/>
      <c r="B68" s="311"/>
      <c r="C68" s="311" t="s">
        <v>257</v>
      </c>
      <c r="D68" s="311"/>
      <c r="E68" s="311"/>
      <c r="F68" s="311" t="s">
        <v>258</v>
      </c>
      <c r="G68" s="250"/>
      <c r="H68" s="250"/>
      <c r="I68" s="250"/>
      <c r="J68" s="250"/>
      <c r="K68" s="311"/>
      <c r="L68" s="311"/>
      <c r="M68" s="311"/>
      <c r="N68" s="311"/>
      <c r="O68" s="311"/>
      <c r="P68" s="311"/>
      <c r="Q68" s="311"/>
      <c r="R68" s="311"/>
      <c r="S68" s="311"/>
      <c r="T68" s="311"/>
      <c r="U68" s="311"/>
    </row>
    <row r="69" spans="1:21" s="10" customFormat="1" ht="15" x14ac:dyDescent="0.25">
      <c r="A69" s="311"/>
      <c r="B69" s="311"/>
      <c r="C69" s="311"/>
      <c r="D69" s="311"/>
      <c r="E69" s="311"/>
      <c r="F69" s="311"/>
      <c r="G69" s="250"/>
      <c r="H69" s="250"/>
      <c r="I69" s="250"/>
      <c r="J69" s="250"/>
      <c r="K69" s="311"/>
      <c r="L69" s="311"/>
      <c r="M69" s="311"/>
      <c r="N69" s="311"/>
      <c r="O69" s="311"/>
      <c r="P69" s="311"/>
      <c r="Q69" s="311"/>
      <c r="R69" s="311"/>
      <c r="S69" s="311"/>
      <c r="T69" s="311"/>
      <c r="U69" s="311"/>
    </row>
    <row r="70" spans="1:21" s="2" customFormat="1" ht="15" x14ac:dyDescent="0.25">
      <c r="A70" s="250"/>
      <c r="B70" s="250"/>
      <c r="C70" s="250"/>
      <c r="D70" s="250"/>
      <c r="E70" s="250"/>
      <c r="F70" s="250"/>
      <c r="G70" s="250"/>
      <c r="H70" s="250"/>
      <c r="I70" s="250"/>
      <c r="J70" s="250"/>
      <c r="K70" s="250"/>
      <c r="L70" s="250"/>
      <c r="M70" s="250"/>
      <c r="N70" s="250"/>
      <c r="O70" s="250"/>
      <c r="P70" s="262"/>
      <c r="Q70" s="250"/>
      <c r="R70" s="250"/>
      <c r="S70" s="250"/>
      <c r="T70" s="250"/>
      <c r="U70" s="250"/>
    </row>
    <row r="71" spans="1:21" s="2" customFormat="1" ht="15" x14ac:dyDescent="0.25">
      <c r="A71" s="306"/>
      <c r="B71" s="250"/>
      <c r="C71" s="250"/>
      <c r="D71" s="250"/>
      <c r="E71" s="250"/>
      <c r="F71" s="250"/>
      <c r="G71" s="250"/>
      <c r="H71" s="250"/>
      <c r="I71" s="250"/>
      <c r="J71" s="250"/>
      <c r="K71" s="250"/>
      <c r="L71" s="250"/>
      <c r="M71" s="250"/>
      <c r="N71" s="250"/>
      <c r="O71" s="250"/>
      <c r="P71" s="262"/>
      <c r="Q71" s="250"/>
      <c r="R71" s="250"/>
      <c r="S71" s="250"/>
      <c r="T71" s="250"/>
      <c r="U71" s="250"/>
    </row>
    <row r="72" spans="1:21" s="2" customFormat="1" x14ac:dyDescent="0.2">
      <c r="A72" s="9"/>
      <c r="P72" s="3"/>
    </row>
  </sheetData>
  <mergeCells count="7">
    <mergeCell ref="M11:P11"/>
    <mergeCell ref="A12:A13"/>
    <mergeCell ref="B12:B13"/>
    <mergeCell ref="C12:C13"/>
    <mergeCell ref="J12:J13"/>
    <mergeCell ref="K12:K13"/>
    <mergeCell ref="M12:O12"/>
  </mergeCells>
  <conditionalFormatting sqref="H41:J41 A47:A48 C47 C48:E48 A14:K14 M19:M21 M22:N24 N20:N21 N19:O19 O20:O24 A18 M58:O59 G47:K48 A16 C16:D16 G16:K16 M16:O16 A39 C39:E39 H39:K39 M39:O39 A41:A43 C41:D43 A58:K59 B53:B57 G19:J30 A27:A35 B16:B35 C27:D35 P15:P17 E36:E38 A50:D51 F50:K51 M14:P14 M18:P18 M47:O52 M41:O44 B38:B43 P19:P59 E40:E47 M25:O37 R16:R57 E16:F35 F38:G43 E53:F57 G31:K36 E49:E52">
    <cfRule type="expression" dxfId="300" priority="293" stopIfTrue="1">
      <formula>COUNTA($A14)</formula>
    </cfRule>
  </conditionalFormatting>
  <conditionalFormatting sqref="A36:F36">
    <cfRule type="expression" dxfId="299" priority="292" stopIfTrue="1">
      <formula>COUNTA($A36)</formula>
    </cfRule>
  </conditionalFormatting>
  <conditionalFormatting sqref="H42:J43">
    <cfRule type="expression" dxfId="298" priority="291" stopIfTrue="1">
      <formula>COUNTA($A42)</formula>
    </cfRule>
  </conditionalFormatting>
  <conditionalFormatting sqref="K40">
    <cfRule type="expression" dxfId="297" priority="290" stopIfTrue="1">
      <formula>COUNTA($A40)</formula>
    </cfRule>
  </conditionalFormatting>
  <conditionalFormatting sqref="M15:O15">
    <cfRule type="expression" dxfId="296" priority="289" stopIfTrue="1">
      <formula>COUNTA($A15)</formula>
    </cfRule>
  </conditionalFormatting>
  <conditionalFormatting sqref="A40 C40:D40 H40:J40">
    <cfRule type="expression" dxfId="295" priority="288" stopIfTrue="1">
      <formula>COUNTA($A40)</formula>
    </cfRule>
  </conditionalFormatting>
  <conditionalFormatting sqref="K41">
    <cfRule type="expression" dxfId="294" priority="287" stopIfTrue="1">
      <formula>COUNTA($A41)</formula>
    </cfRule>
  </conditionalFormatting>
  <conditionalFormatting sqref="K15">
    <cfRule type="expression" dxfId="293" priority="286" stopIfTrue="1">
      <formula>COUNTA($A15)</formula>
    </cfRule>
  </conditionalFormatting>
  <conditionalFormatting sqref="P53">
    <cfRule type="expression" dxfId="292" priority="285" stopIfTrue="1">
      <formula>COUNTA($A53)</formula>
    </cfRule>
  </conditionalFormatting>
  <conditionalFormatting sqref="K53">
    <cfRule type="expression" dxfId="291" priority="284" stopIfTrue="1">
      <formula>COUNTA($A53)</formula>
    </cfRule>
  </conditionalFormatting>
  <conditionalFormatting sqref="G53">
    <cfRule type="expression" dxfId="290" priority="283" stopIfTrue="1">
      <formula>COUNTA($A53)</formula>
    </cfRule>
  </conditionalFormatting>
  <conditionalFormatting sqref="A38 C38:D38 H38:J38">
    <cfRule type="expression" dxfId="289" priority="282" stopIfTrue="1">
      <formula>COUNTA($A38)</formula>
    </cfRule>
  </conditionalFormatting>
  <conditionalFormatting sqref="K38">
    <cfRule type="expression" dxfId="288" priority="281" stopIfTrue="1">
      <formula>COUNTA($A38)</formula>
    </cfRule>
  </conditionalFormatting>
  <conditionalFormatting sqref="M38:O38">
    <cfRule type="expression" dxfId="287" priority="280" stopIfTrue="1">
      <formula>COUNTA($A38)</formula>
    </cfRule>
  </conditionalFormatting>
  <conditionalFormatting sqref="K42:K43">
    <cfRule type="expression" dxfId="286" priority="279" stopIfTrue="1">
      <formula>COUNTA($A42)</formula>
    </cfRule>
  </conditionalFormatting>
  <conditionalFormatting sqref="M40:O40 M41">
    <cfRule type="expression" dxfId="285" priority="278" stopIfTrue="1">
      <formula>COUNTA($A40)</formula>
    </cfRule>
  </conditionalFormatting>
  <conditionalFormatting sqref="M53:O53">
    <cfRule type="expression" dxfId="284" priority="277" stopIfTrue="1">
      <formula>COUNTA($A53)</formula>
    </cfRule>
  </conditionalFormatting>
  <conditionalFormatting sqref="G15:I15">
    <cfRule type="expression" dxfId="283" priority="276" stopIfTrue="1">
      <formula>COUNTA($A15)</formula>
    </cfRule>
  </conditionalFormatting>
  <conditionalFormatting sqref="A15:F15">
    <cfRule type="expression" dxfId="282" priority="275" stopIfTrue="1">
      <formula>COUNTA($A15)</formula>
    </cfRule>
  </conditionalFormatting>
  <conditionalFormatting sqref="J15">
    <cfRule type="expression" dxfId="281" priority="274" stopIfTrue="1">
      <formula>COUNTA($A15)</formula>
    </cfRule>
  </conditionalFormatting>
  <conditionalFormatting sqref="P15">
    <cfRule type="expression" dxfId="280" priority="273" stopIfTrue="1">
      <formula>COUNTA($A15)</formula>
    </cfRule>
  </conditionalFormatting>
  <conditionalFormatting sqref="K54:K55">
    <cfRule type="expression" dxfId="279" priority="272" stopIfTrue="1">
      <formula>COUNTA($A54)</formula>
    </cfRule>
  </conditionalFormatting>
  <conditionalFormatting sqref="K56:K57">
    <cfRule type="expression" dxfId="278" priority="271" stopIfTrue="1">
      <formula>COUNTA($A56)</formula>
    </cfRule>
  </conditionalFormatting>
  <conditionalFormatting sqref="A56:A57 C56:D57 M56:O57 H56:J57">
    <cfRule type="expression" dxfId="277" priority="270" stopIfTrue="1">
      <formula>COUNTA($A56)</formula>
    </cfRule>
  </conditionalFormatting>
  <conditionalFormatting sqref="G56:G57">
    <cfRule type="expression" dxfId="276" priority="269" stopIfTrue="1">
      <formula>COUNTA($A56)</formula>
    </cfRule>
  </conditionalFormatting>
  <conditionalFormatting sqref="G54:G55">
    <cfRule type="expression" dxfId="275" priority="268" stopIfTrue="1">
      <formula>COUNTA($A54)</formula>
    </cfRule>
  </conditionalFormatting>
  <conditionalFormatting sqref="A54:A55 C54:D55 M54:O55 H54:J55">
    <cfRule type="expression" dxfId="274" priority="267" stopIfTrue="1">
      <formula>COUNTA($A54)</formula>
    </cfRule>
  </conditionalFormatting>
  <conditionalFormatting sqref="P54:P55">
    <cfRule type="expression" dxfId="273" priority="266" stopIfTrue="1">
      <formula>COUNTA($A54)</formula>
    </cfRule>
  </conditionalFormatting>
  <conditionalFormatting sqref="A53 C53:D53 H53:J53">
    <cfRule type="expression" dxfId="272" priority="265" stopIfTrue="1">
      <formula>COUNTA($A53)</formula>
    </cfRule>
  </conditionalFormatting>
  <conditionalFormatting sqref="E45:E46">
    <cfRule type="expression" dxfId="271" priority="264" stopIfTrue="1">
      <formula>COUNTA($A45)</formula>
    </cfRule>
  </conditionalFormatting>
  <conditionalFormatting sqref="P45:P46">
    <cfRule type="expression" dxfId="270" priority="263" stopIfTrue="1">
      <formula>COUNTA($A45)</formula>
    </cfRule>
  </conditionalFormatting>
  <conditionalFormatting sqref="B45:B51">
    <cfRule type="expression" dxfId="269" priority="262" stopIfTrue="1">
      <formula>COUNTA($A45)</formula>
    </cfRule>
  </conditionalFormatting>
  <conditionalFormatting sqref="A45:A46 C45:D46 H45:J46 M45:O46">
    <cfRule type="expression" dxfId="268" priority="261" stopIfTrue="1">
      <formula>COUNTA($A45)</formula>
    </cfRule>
  </conditionalFormatting>
  <conditionalFormatting sqref="K45:K46">
    <cfRule type="expression" dxfId="267" priority="260" stopIfTrue="1">
      <formula>COUNTA($A45)</formula>
    </cfRule>
  </conditionalFormatting>
  <conditionalFormatting sqref="G45:G46">
    <cfRule type="expression" dxfId="266" priority="259" stopIfTrue="1">
      <formula>COUNTA($A45)</formula>
    </cfRule>
  </conditionalFormatting>
  <conditionalFormatting sqref="D47">
    <cfRule type="expression" dxfId="265" priority="258" stopIfTrue="1">
      <formula>COUNTA($A47)</formula>
    </cfRule>
  </conditionalFormatting>
  <conditionalFormatting sqref="A49 C49:E49 G49:K49 G50:G51">
    <cfRule type="expression" dxfId="264" priority="257" stopIfTrue="1">
      <formula>COUNTA($A49)</formula>
    </cfRule>
  </conditionalFormatting>
  <conditionalFormatting sqref="A17 C17:D17 G17:J17 P17">
    <cfRule type="expression" dxfId="263" priority="256" stopIfTrue="1">
      <formula>COUNTA($A17)</formula>
    </cfRule>
  </conditionalFormatting>
  <conditionalFormatting sqref="A19:A26 C19:D26">
    <cfRule type="expression" dxfId="262" priority="255" stopIfTrue="1">
      <formula>COUNTA($A19)</formula>
    </cfRule>
  </conditionalFormatting>
  <conditionalFormatting sqref="M17:O17">
    <cfRule type="expression" dxfId="261" priority="254" stopIfTrue="1">
      <formula>COUNTA($A17)</formula>
    </cfRule>
  </conditionalFormatting>
  <conditionalFormatting sqref="P37">
    <cfRule type="expression" dxfId="260" priority="253" stopIfTrue="1">
      <formula>COUNTA($A37)</formula>
    </cfRule>
  </conditionalFormatting>
  <conditionalFormatting sqref="A21 C21:D21">
    <cfRule type="expression" dxfId="259" priority="252" stopIfTrue="1">
      <formula>COUNTA($A21)</formula>
    </cfRule>
  </conditionalFormatting>
  <conditionalFormatting sqref="E21">
    <cfRule type="expression" dxfId="258" priority="251" stopIfTrue="1">
      <formula>COUNTA($A21)</formula>
    </cfRule>
  </conditionalFormatting>
  <conditionalFormatting sqref="E21">
    <cfRule type="expression" dxfId="257" priority="250" stopIfTrue="1">
      <formula>COUNTA($A21)</formula>
    </cfRule>
  </conditionalFormatting>
  <conditionalFormatting sqref="P44">
    <cfRule type="expression" dxfId="256" priority="249" stopIfTrue="1">
      <formula>COUNTA($A44)</formula>
    </cfRule>
  </conditionalFormatting>
  <conditionalFormatting sqref="H21">
    <cfRule type="expression" dxfId="255" priority="248" stopIfTrue="1">
      <formula>COUNTA($A21)</formula>
    </cfRule>
  </conditionalFormatting>
  <conditionalFormatting sqref="E21">
    <cfRule type="expression" dxfId="254" priority="247" stopIfTrue="1">
      <formula>COUNTA($A21)</formula>
    </cfRule>
  </conditionalFormatting>
  <conditionalFormatting sqref="P17">
    <cfRule type="expression" dxfId="253" priority="246" stopIfTrue="1">
      <formula>COUNTA($A17)</formula>
    </cfRule>
  </conditionalFormatting>
  <conditionalFormatting sqref="M17:O17">
    <cfRule type="expression" dxfId="252" priority="245" stopIfTrue="1">
      <formula>COUNTA($A17)</formula>
    </cfRule>
  </conditionalFormatting>
  <conditionalFormatting sqref="P52">
    <cfRule type="expression" dxfId="251" priority="244" stopIfTrue="1">
      <formula>COUNTA($A52)</formula>
    </cfRule>
  </conditionalFormatting>
  <conditionalFormatting sqref="J44">
    <cfRule type="expression" dxfId="250" priority="243" stopIfTrue="1">
      <formula>COUNTA($A44)</formula>
    </cfRule>
  </conditionalFormatting>
  <conditionalFormatting sqref="K37">
    <cfRule type="expression" dxfId="249" priority="242" stopIfTrue="1">
      <formula>COUNTA($A37)</formula>
    </cfRule>
  </conditionalFormatting>
  <conditionalFormatting sqref="E37:I37">
    <cfRule type="expression" dxfId="248" priority="241" stopIfTrue="1">
      <formula>COUNTA($A37)</formula>
    </cfRule>
  </conditionalFormatting>
  <conditionalFormatting sqref="A37:F37">
    <cfRule type="expression" dxfId="247" priority="240" stopIfTrue="1">
      <formula>COUNTA($A37)</formula>
    </cfRule>
  </conditionalFormatting>
  <conditionalFormatting sqref="J37">
    <cfRule type="expression" dxfId="246" priority="239" stopIfTrue="1">
      <formula>COUNTA($A37)</formula>
    </cfRule>
  </conditionalFormatting>
  <conditionalFormatting sqref="P37">
    <cfRule type="expression" dxfId="245" priority="238" stopIfTrue="1">
      <formula>COUNTA($A37)</formula>
    </cfRule>
  </conditionalFormatting>
  <conditionalFormatting sqref="J52">
    <cfRule type="expression" dxfId="244" priority="237" stopIfTrue="1">
      <formula>COUNTA($A52)</formula>
    </cfRule>
  </conditionalFormatting>
  <conditionalFormatting sqref="K44">
    <cfRule type="expression" dxfId="243" priority="236" stopIfTrue="1">
      <formula>COUNTA($A44)</formula>
    </cfRule>
  </conditionalFormatting>
  <conditionalFormatting sqref="G44:I44">
    <cfRule type="expression" dxfId="242" priority="235" stopIfTrue="1">
      <formula>COUNTA($A44)</formula>
    </cfRule>
  </conditionalFormatting>
  <conditionalFormatting sqref="A44:H44">
    <cfRule type="expression" dxfId="241" priority="234" stopIfTrue="1">
      <formula>COUNTA($A44)</formula>
    </cfRule>
  </conditionalFormatting>
  <conditionalFormatting sqref="P44">
    <cfRule type="expression" dxfId="240" priority="233" stopIfTrue="1">
      <formula>COUNTA($A44)</formula>
    </cfRule>
  </conditionalFormatting>
  <conditionalFormatting sqref="P52">
    <cfRule type="expression" dxfId="239" priority="232" stopIfTrue="1">
      <formula>COUNTA($A52)</formula>
    </cfRule>
  </conditionalFormatting>
  <conditionalFormatting sqref="K52">
    <cfRule type="expression" dxfId="238" priority="231" stopIfTrue="1">
      <formula>COUNTA($A52)</formula>
    </cfRule>
  </conditionalFormatting>
  <conditionalFormatting sqref="G52:I52">
    <cfRule type="expression" dxfId="237" priority="230" stopIfTrue="1">
      <formula>COUNTA($A52)</formula>
    </cfRule>
  </conditionalFormatting>
  <conditionalFormatting sqref="A52:H52">
    <cfRule type="expression" dxfId="236" priority="229" stopIfTrue="1">
      <formula>COUNTA($A52)</formula>
    </cfRule>
  </conditionalFormatting>
  <conditionalFormatting sqref="K60">
    <cfRule type="expression" dxfId="235" priority="228" stopIfTrue="1">
      <formula>COUNTA($A60)</formula>
    </cfRule>
  </conditionalFormatting>
  <conditionalFormatting sqref="R40">
    <cfRule type="expression" dxfId="234" priority="227" stopIfTrue="1">
      <formula>COUNTA($A40)</formula>
    </cfRule>
  </conditionalFormatting>
  <conditionalFormatting sqref="P60">
    <cfRule type="expression" dxfId="233" priority="226" stopIfTrue="1">
      <formula>COUNTA($A60)</formula>
    </cfRule>
  </conditionalFormatting>
  <conditionalFormatting sqref="C18:D18 H18:J18">
    <cfRule type="expression" dxfId="232" priority="225" stopIfTrue="1">
      <formula>COUNTA($A18)</formula>
    </cfRule>
  </conditionalFormatting>
  <conditionalFormatting sqref="G60:I60">
    <cfRule type="expression" dxfId="231" priority="224" stopIfTrue="1">
      <formula>COUNTA($A60)</formula>
    </cfRule>
  </conditionalFormatting>
  <conditionalFormatting sqref="A60:F60">
    <cfRule type="expression" dxfId="230" priority="223" stopIfTrue="1">
      <formula>COUNTA($A60)</formula>
    </cfRule>
  </conditionalFormatting>
  <conditionalFormatting sqref="J60">
    <cfRule type="expression" dxfId="229" priority="222" stopIfTrue="1">
      <formula>COUNTA($A60)</formula>
    </cfRule>
  </conditionalFormatting>
  <conditionalFormatting sqref="P60">
    <cfRule type="expression" dxfId="228" priority="221" stopIfTrue="1">
      <formula>COUNTA($A60)</formula>
    </cfRule>
  </conditionalFormatting>
  <conditionalFormatting sqref="M60:O60">
    <cfRule type="expression" dxfId="227" priority="220" stopIfTrue="1">
      <formula>COUNTA($A60)</formula>
    </cfRule>
  </conditionalFormatting>
  <conditionalFormatting sqref="G18">
    <cfRule type="expression" dxfId="226" priority="219" stopIfTrue="1">
      <formula>COUNTA($A18)</formula>
    </cfRule>
  </conditionalFormatting>
  <conditionalFormatting sqref="E18">
    <cfRule type="expression" dxfId="225" priority="218" stopIfTrue="1">
      <formula>COUNTA($A18)</formula>
    </cfRule>
  </conditionalFormatting>
  <conditionalFormatting sqref="E18">
    <cfRule type="expression" dxfId="224" priority="217" stopIfTrue="1">
      <formula>COUNTA($A18)</formula>
    </cfRule>
  </conditionalFormatting>
  <conditionalFormatting sqref="E18">
    <cfRule type="expression" dxfId="223" priority="216" stopIfTrue="1">
      <formula>COUNTA($A18)</formula>
    </cfRule>
  </conditionalFormatting>
  <conditionalFormatting sqref="E18">
    <cfRule type="expression" dxfId="222" priority="215" stopIfTrue="1">
      <formula>COUNTA($A18)</formula>
    </cfRule>
  </conditionalFormatting>
  <conditionalFormatting sqref="E18">
    <cfRule type="expression" dxfId="221" priority="214" stopIfTrue="1">
      <formula>COUNTA($A18)</formula>
    </cfRule>
  </conditionalFormatting>
  <conditionalFormatting sqref="R41 R47:R48 R50:R51 R14 R58:R59">
    <cfRule type="expression" dxfId="220" priority="213" stopIfTrue="1">
      <formula>COUNTA($A14)</formula>
    </cfRule>
  </conditionalFormatting>
  <conditionalFormatting sqref="R36">
    <cfRule type="expression" dxfId="219" priority="212" stopIfTrue="1">
      <formula>COUNTA($A36)</formula>
    </cfRule>
  </conditionalFormatting>
  <conditionalFormatting sqref="R38">
    <cfRule type="expression" dxfId="218" priority="211" stopIfTrue="1">
      <formula>COUNTA($A38)</formula>
    </cfRule>
  </conditionalFormatting>
  <conditionalFormatting sqref="R15">
    <cfRule type="expression" dxfId="217" priority="210" stopIfTrue="1">
      <formula>COUNTA($A15)</formula>
    </cfRule>
  </conditionalFormatting>
  <conditionalFormatting sqref="R56:R57">
    <cfRule type="expression" dxfId="216" priority="209" stopIfTrue="1">
      <formula>COUNTA($A56)</formula>
    </cfRule>
  </conditionalFormatting>
  <conditionalFormatting sqref="R54:R55">
    <cfRule type="expression" dxfId="215" priority="208" stopIfTrue="1">
      <formula>COUNTA($A54)</formula>
    </cfRule>
  </conditionalFormatting>
  <conditionalFormatting sqref="R53">
    <cfRule type="expression" dxfId="214" priority="207" stopIfTrue="1">
      <formula>COUNTA($A53)</formula>
    </cfRule>
  </conditionalFormatting>
  <conditionalFormatting sqref="R45:R46">
    <cfRule type="expression" dxfId="213" priority="206" stopIfTrue="1">
      <formula>COUNTA($A45)</formula>
    </cfRule>
  </conditionalFormatting>
  <conditionalFormatting sqref="R49">
    <cfRule type="expression" dxfId="212" priority="205" stopIfTrue="1">
      <formula>COUNTA($A49)</formula>
    </cfRule>
  </conditionalFormatting>
  <conditionalFormatting sqref="R17">
    <cfRule type="expression" dxfId="211" priority="204" stopIfTrue="1">
      <formula>COUNTA($A17)</formula>
    </cfRule>
  </conditionalFormatting>
  <conditionalFormatting sqref="R21">
    <cfRule type="expression" dxfId="210" priority="203" stopIfTrue="1">
      <formula>COUNTA($A21)</formula>
    </cfRule>
  </conditionalFormatting>
  <conditionalFormatting sqref="R21">
    <cfRule type="expression" dxfId="209" priority="202" stopIfTrue="1">
      <formula>COUNTA($A21)</formula>
    </cfRule>
  </conditionalFormatting>
  <conditionalFormatting sqref="R37">
    <cfRule type="expression" dxfId="208" priority="201" stopIfTrue="1">
      <formula>COUNTA($A37)</formula>
    </cfRule>
  </conditionalFormatting>
  <conditionalFormatting sqref="R44">
    <cfRule type="expression" dxfId="207" priority="200" stopIfTrue="1">
      <formula>COUNTA($A44)</formula>
    </cfRule>
  </conditionalFormatting>
  <conditionalFormatting sqref="R52">
    <cfRule type="expression" dxfId="206" priority="199" stopIfTrue="1">
      <formula>COUNTA($A52)</formula>
    </cfRule>
  </conditionalFormatting>
  <conditionalFormatting sqref="R60">
    <cfRule type="expression" dxfId="205" priority="198" stopIfTrue="1">
      <formula>COUNTA($A60)</formula>
    </cfRule>
  </conditionalFormatting>
  <conditionalFormatting sqref="R18">
    <cfRule type="expression" dxfId="204" priority="197" stopIfTrue="1">
      <formula>COUNTA($A18)</formula>
    </cfRule>
  </conditionalFormatting>
  <conditionalFormatting sqref="K17:K30">
    <cfRule type="expression" dxfId="203" priority="196" stopIfTrue="1">
      <formula>COUNTA($A17)</formula>
    </cfRule>
  </conditionalFormatting>
  <conditionalFormatting sqref="F45:F51">
    <cfRule type="expression" dxfId="202" priority="195" stopIfTrue="1">
      <formula>COUNTA($A45)</formula>
    </cfRule>
  </conditionalFormatting>
  <conditionalFormatting sqref="J45:K51">
    <cfRule type="expression" dxfId="201" priority="194" stopIfTrue="1">
      <formula>COUNTA($A45)</formula>
    </cfRule>
  </conditionalFormatting>
  <conditionalFormatting sqref="C54:D54">
    <cfRule type="expression" dxfId="200" priority="193" stopIfTrue="1">
      <formula>COUNTA($A54)</formula>
    </cfRule>
  </conditionalFormatting>
  <conditionalFormatting sqref="K54">
    <cfRule type="expression" dxfId="199" priority="192" stopIfTrue="1">
      <formula>COUNTA($A54)</formula>
    </cfRule>
  </conditionalFormatting>
  <conditionalFormatting sqref="J54">
    <cfRule type="expression" dxfId="198" priority="191" stopIfTrue="1">
      <formula>COUNTA($A54)</formula>
    </cfRule>
  </conditionalFormatting>
  <conditionalFormatting sqref="C56:C57">
    <cfRule type="expression" dxfId="197" priority="190" stopIfTrue="1">
      <formula>COUNTA($A56)</formula>
    </cfRule>
  </conditionalFormatting>
  <conditionalFormatting sqref="K56:K57">
    <cfRule type="expression" dxfId="196" priority="189" stopIfTrue="1">
      <formula>COUNTA($A56)</formula>
    </cfRule>
  </conditionalFormatting>
  <conditionalFormatting sqref="J56:J57">
    <cfRule type="expression" dxfId="195" priority="188" stopIfTrue="1">
      <formula>COUNTA($A56)</formula>
    </cfRule>
  </conditionalFormatting>
  <conditionalFormatting sqref="F50:F51 F16:F35 F38:F43 F53:F59">
    <cfRule type="expression" dxfId="194" priority="187" stopIfTrue="1">
      <formula>COUNTA($A16)</formula>
    </cfRule>
  </conditionalFormatting>
  <conditionalFormatting sqref="F36">
    <cfRule type="expression" dxfId="193" priority="186" stopIfTrue="1">
      <formula>COUNTA($A36)</formula>
    </cfRule>
  </conditionalFormatting>
  <conditionalFormatting sqref="F37">
    <cfRule type="expression" dxfId="192" priority="185" stopIfTrue="1">
      <formula>COUNTA($A37)</formula>
    </cfRule>
  </conditionalFormatting>
  <conditionalFormatting sqref="F37">
    <cfRule type="expression" dxfId="191" priority="184" stopIfTrue="1">
      <formula>COUNTA($A37)</formula>
    </cfRule>
  </conditionalFormatting>
  <conditionalFormatting sqref="F44">
    <cfRule type="expression" dxfId="190" priority="183" stopIfTrue="1">
      <formula>COUNTA($A44)</formula>
    </cfRule>
  </conditionalFormatting>
  <conditionalFormatting sqref="F52">
    <cfRule type="expression" dxfId="189" priority="182" stopIfTrue="1">
      <formula>COUNTA($A52)</formula>
    </cfRule>
  </conditionalFormatting>
  <conditionalFormatting sqref="F60">
    <cfRule type="expression" dxfId="188" priority="181" stopIfTrue="1">
      <formula>COUNTA($A60)</formula>
    </cfRule>
  </conditionalFormatting>
  <conditionalFormatting sqref="F45:F51">
    <cfRule type="expression" dxfId="187" priority="180" stopIfTrue="1">
      <formula>COUNTA($A45)</formula>
    </cfRule>
  </conditionalFormatting>
  <conditionalFormatting sqref="F50:F51 F16:F35 F38:F43 F53:F59">
    <cfRule type="expression" dxfId="186" priority="179" stopIfTrue="1">
      <formula>COUNTA($A16)</formula>
    </cfRule>
  </conditionalFormatting>
  <conditionalFormatting sqref="F36">
    <cfRule type="expression" dxfId="185" priority="178" stopIfTrue="1">
      <formula>COUNTA($A36)</formula>
    </cfRule>
  </conditionalFormatting>
  <conditionalFormatting sqref="F37">
    <cfRule type="expression" dxfId="184" priority="177" stopIfTrue="1">
      <formula>COUNTA($A37)</formula>
    </cfRule>
  </conditionalFormatting>
  <conditionalFormatting sqref="F37">
    <cfRule type="expression" dxfId="183" priority="176" stopIfTrue="1">
      <formula>COUNTA($A37)</formula>
    </cfRule>
  </conditionalFormatting>
  <conditionalFormatting sqref="F44">
    <cfRule type="expression" dxfId="182" priority="175" stopIfTrue="1">
      <formula>COUNTA($A44)</formula>
    </cfRule>
  </conditionalFormatting>
  <conditionalFormatting sqref="F52">
    <cfRule type="expression" dxfId="181" priority="174" stopIfTrue="1">
      <formula>COUNTA($A52)</formula>
    </cfRule>
  </conditionalFormatting>
  <conditionalFormatting sqref="F60">
    <cfRule type="expression" dxfId="180" priority="173" stopIfTrue="1">
      <formula>COUNTA($A60)</formula>
    </cfRule>
  </conditionalFormatting>
  <conditionalFormatting sqref="F45:F51">
    <cfRule type="expression" dxfId="179" priority="172" stopIfTrue="1">
      <formula>COUNTA($A45)</formula>
    </cfRule>
  </conditionalFormatting>
  <conditionalFormatting sqref="K33:K35">
    <cfRule type="expression" dxfId="178" priority="171" stopIfTrue="1">
      <formula>COUNTA($A33)</formula>
    </cfRule>
  </conditionalFormatting>
  <conditionalFormatting sqref="K33:K35">
    <cfRule type="expression" dxfId="177" priority="170" stopIfTrue="1">
      <formula>COUNTA($A33)</formula>
    </cfRule>
  </conditionalFormatting>
  <conditionalFormatting sqref="N16 N39 N47:N52 N41:N44 N18:N37">
    <cfRule type="expression" dxfId="176" priority="169" stopIfTrue="1">
      <formula>COUNTA($A16)</formula>
    </cfRule>
  </conditionalFormatting>
  <conditionalFormatting sqref="N38">
    <cfRule type="expression" dxfId="175" priority="168" stopIfTrue="1">
      <formula>COUNTA($A38)</formula>
    </cfRule>
  </conditionalFormatting>
  <conditionalFormatting sqref="N40">
    <cfRule type="expression" dxfId="174" priority="167" stopIfTrue="1">
      <formula>COUNTA($A40)</formula>
    </cfRule>
  </conditionalFormatting>
  <conditionalFormatting sqref="N53">
    <cfRule type="expression" dxfId="173" priority="166" stopIfTrue="1">
      <formula>COUNTA($A53)</formula>
    </cfRule>
  </conditionalFormatting>
  <conditionalFormatting sqref="N56:N57">
    <cfRule type="expression" dxfId="172" priority="165" stopIfTrue="1">
      <formula>COUNTA($A56)</formula>
    </cfRule>
  </conditionalFormatting>
  <conditionalFormatting sqref="N54:N55">
    <cfRule type="expression" dxfId="171" priority="164" stopIfTrue="1">
      <formula>COUNTA($A54)</formula>
    </cfRule>
  </conditionalFormatting>
  <conditionalFormatting sqref="N45:N46">
    <cfRule type="expression" dxfId="170" priority="163" stopIfTrue="1">
      <formula>COUNTA($A45)</formula>
    </cfRule>
  </conditionalFormatting>
  <conditionalFormatting sqref="N17">
    <cfRule type="expression" dxfId="169" priority="162" stopIfTrue="1">
      <formula>COUNTA($A17)</formula>
    </cfRule>
  </conditionalFormatting>
  <conditionalFormatting sqref="N17">
    <cfRule type="expression" dxfId="168" priority="161" stopIfTrue="1">
      <formula>COUNTA($A17)</formula>
    </cfRule>
  </conditionalFormatting>
  <conditionalFormatting sqref="O16 O39 O47:O52 O41:O44 O18:O37 M33:N35">
    <cfRule type="expression" dxfId="167" priority="160" stopIfTrue="1">
      <formula>COUNTA($A16)</formula>
    </cfRule>
  </conditionalFormatting>
  <conditionalFormatting sqref="O38">
    <cfRule type="expression" dxfId="166" priority="159" stopIfTrue="1">
      <formula>COUNTA($A38)</formula>
    </cfRule>
  </conditionalFormatting>
  <conditionalFormatting sqref="O40">
    <cfRule type="expression" dxfId="165" priority="158" stopIfTrue="1">
      <formula>COUNTA($A40)</formula>
    </cfRule>
  </conditionalFormatting>
  <conditionalFormatting sqref="O53">
    <cfRule type="expression" dxfId="164" priority="157" stopIfTrue="1">
      <formula>COUNTA($A53)</formula>
    </cfRule>
  </conditionalFormatting>
  <conditionalFormatting sqref="O56:O57">
    <cfRule type="expression" dxfId="163" priority="156" stopIfTrue="1">
      <formula>COUNTA($A56)</formula>
    </cfRule>
  </conditionalFormatting>
  <conditionalFormatting sqref="O54:O55">
    <cfRule type="expression" dxfId="162" priority="155" stopIfTrue="1">
      <formula>COUNTA($A54)</formula>
    </cfRule>
  </conditionalFormatting>
  <conditionalFormatting sqref="O45:O46">
    <cfRule type="expression" dxfId="161" priority="154" stopIfTrue="1">
      <formula>COUNTA($A45)</formula>
    </cfRule>
  </conditionalFormatting>
  <conditionalFormatting sqref="O17">
    <cfRule type="expression" dxfId="160" priority="153" stopIfTrue="1">
      <formula>COUNTA($A17)</formula>
    </cfRule>
  </conditionalFormatting>
  <conditionalFormatting sqref="O17">
    <cfRule type="expression" dxfId="159" priority="152" stopIfTrue="1">
      <formula>COUNTA($A17)</formula>
    </cfRule>
  </conditionalFormatting>
  <conditionalFormatting sqref="C43 M43 E43 G43:K43">
    <cfRule type="expression" dxfId="158" priority="151" stopIfTrue="1">
      <formula>COUNTA($A43)</formula>
    </cfRule>
  </conditionalFormatting>
  <conditionalFormatting sqref="D43">
    <cfRule type="expression" dxfId="157" priority="150" stopIfTrue="1">
      <formula>COUNTA($A43)</formula>
    </cfRule>
  </conditionalFormatting>
  <conditionalFormatting sqref="F43">
    <cfRule type="expression" dxfId="156" priority="149" stopIfTrue="1">
      <formula>COUNTA($A43)</formula>
    </cfRule>
  </conditionalFormatting>
  <conditionalFormatting sqref="J43:K43">
    <cfRule type="expression" dxfId="155" priority="148" stopIfTrue="1">
      <formula>COUNTA($A43)</formula>
    </cfRule>
  </conditionalFormatting>
  <conditionalFormatting sqref="F43">
    <cfRule type="expression" dxfId="154" priority="147" stopIfTrue="1">
      <formula>COUNTA($A43)</formula>
    </cfRule>
  </conditionalFormatting>
  <conditionalFormatting sqref="F43">
    <cfRule type="expression" dxfId="153" priority="146" stopIfTrue="1">
      <formula>COUNTA($A43)</formula>
    </cfRule>
  </conditionalFormatting>
  <conditionalFormatting sqref="C43:F43 H43:J43">
    <cfRule type="expression" dxfId="152" priority="145" stopIfTrue="1">
      <formula>COUNTA($A43)</formula>
    </cfRule>
  </conditionalFormatting>
  <conditionalFormatting sqref="K43">
    <cfRule type="expression" dxfId="151" priority="144" stopIfTrue="1">
      <formula>COUNTA($A43)</formula>
    </cfRule>
  </conditionalFormatting>
  <conditionalFormatting sqref="C43:J43">
    <cfRule type="expression" dxfId="150" priority="143" stopIfTrue="1">
      <formula>COUNTA($A43)</formula>
    </cfRule>
  </conditionalFormatting>
  <conditionalFormatting sqref="K43">
    <cfRule type="expression" dxfId="149" priority="142" stopIfTrue="1">
      <formula>COUNTA($A43)</formula>
    </cfRule>
  </conditionalFormatting>
  <conditionalFormatting sqref="M16:M32">
    <cfRule type="expression" dxfId="148" priority="141" stopIfTrue="1">
      <formula>COUNTA($A16)</formula>
    </cfRule>
  </conditionalFormatting>
  <conditionalFormatting sqref="M38:M42">
    <cfRule type="expression" dxfId="147" priority="140" stopIfTrue="1">
      <formula>COUNTA($A38)</formula>
    </cfRule>
  </conditionalFormatting>
  <conditionalFormatting sqref="M45:M51">
    <cfRule type="expression" dxfId="146" priority="139" stopIfTrue="1">
      <formula>COUNTA($A45)</formula>
    </cfRule>
  </conditionalFormatting>
  <conditionalFormatting sqref="M53:M57">
    <cfRule type="expression" dxfId="145" priority="138" stopIfTrue="1">
      <formula>COUNTA($A53)</formula>
    </cfRule>
  </conditionalFormatting>
  <conditionalFormatting sqref="M16:M32">
    <cfRule type="expression" dxfId="144" priority="137" stopIfTrue="1">
      <formula>COUNTA($A16)</formula>
    </cfRule>
  </conditionalFormatting>
  <conditionalFormatting sqref="M38:M42">
    <cfRule type="expression" dxfId="143" priority="136" stopIfTrue="1">
      <formula>COUNTA($A38)</formula>
    </cfRule>
  </conditionalFormatting>
  <conditionalFormatting sqref="M41">
    <cfRule type="expression" dxfId="142" priority="135" stopIfTrue="1">
      <formula>COUNTA($A41)</formula>
    </cfRule>
  </conditionalFormatting>
  <conditionalFormatting sqref="M45:M51">
    <cfRule type="expression" dxfId="141" priority="134" stopIfTrue="1">
      <formula>COUNTA($A45)</formula>
    </cfRule>
  </conditionalFormatting>
  <conditionalFormatting sqref="M53:M57">
    <cfRule type="expression" dxfId="140" priority="133" stopIfTrue="1">
      <formula>COUNTA($A53)</formula>
    </cfRule>
  </conditionalFormatting>
  <conditionalFormatting sqref="M16:M32">
    <cfRule type="expression" dxfId="139" priority="132" stopIfTrue="1">
      <formula>COUNTA($A16)</formula>
    </cfRule>
  </conditionalFormatting>
  <conditionalFormatting sqref="M38:M42">
    <cfRule type="expression" dxfId="138" priority="131" stopIfTrue="1">
      <formula>COUNTA($A38)</formula>
    </cfRule>
  </conditionalFormatting>
  <conditionalFormatting sqref="M41">
    <cfRule type="expression" dxfId="137" priority="130" stopIfTrue="1">
      <formula>COUNTA($A41)</formula>
    </cfRule>
  </conditionalFormatting>
  <conditionalFormatting sqref="M45:M51">
    <cfRule type="expression" dxfId="136" priority="129" stopIfTrue="1">
      <formula>COUNTA($A45)</formula>
    </cfRule>
  </conditionalFormatting>
  <conditionalFormatting sqref="M53:M57">
    <cfRule type="expression" dxfId="135" priority="128" stopIfTrue="1">
      <formula>COUNTA($A53)</formula>
    </cfRule>
  </conditionalFormatting>
  <conditionalFormatting sqref="C32">
    <cfRule type="expression" dxfId="134" priority="127" stopIfTrue="1">
      <formula>COUNTA($A32)</formula>
    </cfRule>
  </conditionalFormatting>
  <conditionalFormatting sqref="C32">
    <cfRule type="expression" dxfId="133" priority="126" stopIfTrue="1">
      <formula>COUNTA($A32)</formula>
    </cfRule>
  </conditionalFormatting>
  <conditionalFormatting sqref="C32">
    <cfRule type="expression" dxfId="132" priority="125" stopIfTrue="1">
      <formula>COUNTA($A32)</formula>
    </cfRule>
  </conditionalFormatting>
  <conditionalFormatting sqref="C32">
    <cfRule type="expression" dxfId="131" priority="124" stopIfTrue="1">
      <formula>COUNTA($A32)</formula>
    </cfRule>
  </conditionalFormatting>
  <conditionalFormatting sqref="C32">
    <cfRule type="expression" dxfId="130" priority="123" stopIfTrue="1">
      <formula>COUNTA($A32)</formula>
    </cfRule>
  </conditionalFormatting>
  <conditionalFormatting sqref="C32">
    <cfRule type="expression" dxfId="129" priority="122" stopIfTrue="1">
      <formula>COUNTA($A32)</formula>
    </cfRule>
  </conditionalFormatting>
  <conditionalFormatting sqref="C32">
    <cfRule type="expression" dxfId="128" priority="121" stopIfTrue="1">
      <formula>COUNTA($A32)</formula>
    </cfRule>
  </conditionalFormatting>
  <conditionalFormatting sqref="C32">
    <cfRule type="expression" dxfId="127" priority="120" stopIfTrue="1">
      <formula>COUNTA($A32)</formula>
    </cfRule>
  </conditionalFormatting>
  <conditionalFormatting sqref="J32">
    <cfRule type="expression" dxfId="126" priority="119" stopIfTrue="1">
      <formula>COUNTA($A32)</formula>
    </cfRule>
  </conditionalFormatting>
  <conditionalFormatting sqref="J32">
    <cfRule type="expression" dxfId="125" priority="118" stopIfTrue="1">
      <formula>COUNTA($A32)</formula>
    </cfRule>
  </conditionalFormatting>
  <conditionalFormatting sqref="J32">
    <cfRule type="expression" dxfId="124" priority="117" stopIfTrue="1">
      <formula>COUNTA($A32)</formula>
    </cfRule>
  </conditionalFormatting>
  <conditionalFormatting sqref="J32">
    <cfRule type="expression" dxfId="123" priority="116" stopIfTrue="1">
      <formula>COUNTA($A32)</formula>
    </cfRule>
  </conditionalFormatting>
  <conditionalFormatting sqref="J32">
    <cfRule type="expression" dxfId="122" priority="115" stopIfTrue="1">
      <formula>COUNTA($A32)</formula>
    </cfRule>
  </conditionalFormatting>
  <conditionalFormatting sqref="J32">
    <cfRule type="expression" dxfId="121" priority="114" stopIfTrue="1">
      <formula>COUNTA($A32)</formula>
    </cfRule>
  </conditionalFormatting>
  <conditionalFormatting sqref="J32">
    <cfRule type="expression" dxfId="120" priority="113" stopIfTrue="1">
      <formula>COUNTA($A32)</formula>
    </cfRule>
  </conditionalFormatting>
  <conditionalFormatting sqref="J32">
    <cfRule type="expression" dxfId="119" priority="112" stopIfTrue="1">
      <formula>COUNTA($A32)</formula>
    </cfRule>
  </conditionalFormatting>
  <conditionalFormatting sqref="J32">
    <cfRule type="expression" dxfId="118" priority="111" stopIfTrue="1">
      <formula>COUNTA($A32)</formula>
    </cfRule>
  </conditionalFormatting>
  <conditionalFormatting sqref="J32">
    <cfRule type="expression" dxfId="117" priority="110" stopIfTrue="1">
      <formula>COUNTA($A32)</formula>
    </cfRule>
  </conditionalFormatting>
  <conditionalFormatting sqref="J32">
    <cfRule type="expression" dxfId="116" priority="109" stopIfTrue="1">
      <formula>COUNTA($A32)</formula>
    </cfRule>
  </conditionalFormatting>
  <conditionalFormatting sqref="J32">
    <cfRule type="expression" dxfId="115" priority="108" stopIfTrue="1">
      <formula>COUNTA($A32)</formula>
    </cfRule>
  </conditionalFormatting>
  <conditionalFormatting sqref="J32">
    <cfRule type="expression" dxfId="114" priority="107" stopIfTrue="1">
      <formula>COUNTA($A32)</formula>
    </cfRule>
  </conditionalFormatting>
  <conditionalFormatting sqref="R34:R35 A34:K35 M34:P35">
    <cfRule type="expression" dxfId="113" priority="106" stopIfTrue="1">
      <formula>COUNTA($A34)</formula>
    </cfRule>
  </conditionalFormatting>
  <conditionalFormatting sqref="F34:F35">
    <cfRule type="expression" dxfId="112" priority="105" stopIfTrue="1">
      <formula>COUNTA($A34)</formula>
    </cfRule>
  </conditionalFormatting>
  <conditionalFormatting sqref="F34:F35">
    <cfRule type="expression" dxfId="111" priority="104" stopIfTrue="1">
      <formula>COUNTA($A34)</formula>
    </cfRule>
  </conditionalFormatting>
  <conditionalFormatting sqref="K34:K35">
    <cfRule type="expression" dxfId="110" priority="103" stopIfTrue="1">
      <formula>COUNTA($A34)</formula>
    </cfRule>
  </conditionalFormatting>
  <conditionalFormatting sqref="K34:K35">
    <cfRule type="expression" dxfId="109" priority="102" stopIfTrue="1">
      <formula>COUNTA($A34)</formula>
    </cfRule>
  </conditionalFormatting>
  <conditionalFormatting sqref="N34:N35">
    <cfRule type="expression" dxfId="108" priority="101" stopIfTrue="1">
      <formula>COUNTA($A34)</formula>
    </cfRule>
  </conditionalFormatting>
  <conditionalFormatting sqref="M34:O35">
    <cfRule type="expression" dxfId="107" priority="100" stopIfTrue="1">
      <formula>COUNTA($A34)</formula>
    </cfRule>
  </conditionalFormatting>
  <conditionalFormatting sqref="R34:R35 A34:K35 M34:P35">
    <cfRule type="expression" dxfId="106" priority="99" stopIfTrue="1">
      <formula>COUNTA($A34)</formula>
    </cfRule>
  </conditionalFormatting>
  <conditionalFormatting sqref="F34:F35">
    <cfRule type="expression" dxfId="105" priority="98" stopIfTrue="1">
      <formula>COUNTA($A34)</formula>
    </cfRule>
  </conditionalFormatting>
  <conditionalFormatting sqref="F34:F35">
    <cfRule type="expression" dxfId="104" priority="97" stopIfTrue="1">
      <formula>COUNTA($A34)</formula>
    </cfRule>
  </conditionalFormatting>
  <conditionalFormatting sqref="K34:K35">
    <cfRule type="expression" dxfId="103" priority="96" stopIfTrue="1">
      <formula>COUNTA($A34)</formula>
    </cfRule>
  </conditionalFormatting>
  <conditionalFormatting sqref="K34:K35">
    <cfRule type="expression" dxfId="102" priority="95" stopIfTrue="1">
      <formula>COUNTA($A34)</formula>
    </cfRule>
  </conditionalFormatting>
  <conditionalFormatting sqref="N34:N35">
    <cfRule type="expression" dxfId="101" priority="94" stopIfTrue="1">
      <formula>COUNTA($A34)</formula>
    </cfRule>
  </conditionalFormatting>
  <conditionalFormatting sqref="M34:O35">
    <cfRule type="expression" dxfId="100" priority="93" stopIfTrue="1">
      <formula>COUNTA($A34)</formula>
    </cfRule>
  </conditionalFormatting>
  <conditionalFormatting sqref="R34:R35 M34:P35 A34:K35">
    <cfRule type="expression" dxfId="99" priority="92" stopIfTrue="1">
      <formula>COUNTA($A34)</formula>
    </cfRule>
  </conditionalFormatting>
  <conditionalFormatting sqref="F34:F35">
    <cfRule type="expression" dxfId="98" priority="91" stopIfTrue="1">
      <formula>COUNTA($A34)</formula>
    </cfRule>
  </conditionalFormatting>
  <conditionalFormatting sqref="F34:F35">
    <cfRule type="expression" dxfId="97" priority="90" stopIfTrue="1">
      <formula>COUNTA($A34)</formula>
    </cfRule>
  </conditionalFormatting>
  <conditionalFormatting sqref="K34:K35">
    <cfRule type="expression" dxfId="96" priority="89" stopIfTrue="1">
      <formula>COUNTA($A34)</formula>
    </cfRule>
  </conditionalFormatting>
  <conditionalFormatting sqref="K34:K35">
    <cfRule type="expression" dxfId="95" priority="88" stopIfTrue="1">
      <formula>COUNTA($A34)</formula>
    </cfRule>
  </conditionalFormatting>
  <conditionalFormatting sqref="N34:N35">
    <cfRule type="expression" dxfId="94" priority="87" stopIfTrue="1">
      <formula>COUNTA($A34)</formula>
    </cfRule>
  </conditionalFormatting>
  <conditionalFormatting sqref="O34:O35">
    <cfRule type="expression" dxfId="93" priority="86" stopIfTrue="1">
      <formula>COUNTA($A34)</formula>
    </cfRule>
  </conditionalFormatting>
  <conditionalFormatting sqref="M34:S35 A34:K35">
    <cfRule type="expression" dxfId="92" priority="85" stopIfTrue="1">
      <formula>COUNTA($A34)</formula>
    </cfRule>
  </conditionalFormatting>
  <conditionalFormatting sqref="F34:F35">
    <cfRule type="expression" dxfId="91" priority="84" stopIfTrue="1">
      <formula>COUNTA($A34)</formula>
    </cfRule>
  </conditionalFormatting>
  <conditionalFormatting sqref="F34:F35">
    <cfRule type="expression" dxfId="90" priority="83" stopIfTrue="1">
      <formula>COUNTA($A34)</formula>
    </cfRule>
  </conditionalFormatting>
  <conditionalFormatting sqref="K34:K35">
    <cfRule type="expression" dxfId="89" priority="82" stopIfTrue="1">
      <formula>COUNTA($A34)</formula>
    </cfRule>
  </conditionalFormatting>
  <conditionalFormatting sqref="K34:K35">
    <cfRule type="expression" dxfId="88" priority="81" stopIfTrue="1">
      <formula>COUNTA($A34)</formula>
    </cfRule>
  </conditionalFormatting>
  <conditionalFormatting sqref="U34:U35 A34:K35">
    <cfRule type="expression" dxfId="87" priority="80" stopIfTrue="1">
      <formula>COUNTA($A34)</formula>
    </cfRule>
  </conditionalFormatting>
  <conditionalFormatting sqref="F34:F35">
    <cfRule type="expression" dxfId="86" priority="79" stopIfTrue="1">
      <formula>COUNTA($A34)</formula>
    </cfRule>
  </conditionalFormatting>
  <conditionalFormatting sqref="B34:K35">
    <cfRule type="expression" dxfId="85" priority="78" stopIfTrue="1">
      <formula>COUNTA($A34)</formula>
    </cfRule>
  </conditionalFormatting>
  <conditionalFormatting sqref="F34:F35">
    <cfRule type="expression" dxfId="84" priority="77" stopIfTrue="1">
      <formula>COUNTA($A34)</formula>
    </cfRule>
  </conditionalFormatting>
  <conditionalFormatting sqref="F34:F35">
    <cfRule type="expression" dxfId="83" priority="76" stopIfTrue="1">
      <formula>COUNTA($A34)</formula>
    </cfRule>
  </conditionalFormatting>
  <conditionalFormatting sqref="M34:M35">
    <cfRule type="expression" dxfId="82" priority="75" stopIfTrue="1">
      <formula>COUNTA($A34)</formula>
    </cfRule>
  </conditionalFormatting>
  <conditionalFormatting sqref="R16:R57">
    <cfRule type="expression" dxfId="81" priority="74" stopIfTrue="1">
      <formula>COUNTA($A16)</formula>
    </cfRule>
  </conditionalFormatting>
  <conditionalFormatting sqref="R16:R57">
    <cfRule type="expression" dxfId="80" priority="73" stopIfTrue="1">
      <formula>COUNTA($A16)</formula>
    </cfRule>
  </conditionalFormatting>
  <conditionalFormatting sqref="R16:R57">
    <cfRule type="expression" dxfId="79" priority="72" stopIfTrue="1">
      <formula>COUNTA($A16)</formula>
    </cfRule>
  </conditionalFormatting>
  <conditionalFormatting sqref="R16:R57">
    <cfRule type="expression" dxfId="78" priority="71" stopIfTrue="1">
      <formula>COUNTA($A16)</formula>
    </cfRule>
  </conditionalFormatting>
  <conditionalFormatting sqref="F38:F43">
    <cfRule type="expression" dxfId="77" priority="70" stopIfTrue="1">
      <formula>COUNTA($A38)</formula>
    </cfRule>
  </conditionalFormatting>
  <conditionalFormatting sqref="F38:F43">
    <cfRule type="expression" dxfId="76" priority="69" stopIfTrue="1">
      <formula>COUNTA($A38)</formula>
    </cfRule>
  </conditionalFormatting>
  <conditionalFormatting sqref="F38:F43">
    <cfRule type="expression" dxfId="75" priority="68" stopIfTrue="1">
      <formula>COUNTA($A38)</formula>
    </cfRule>
  </conditionalFormatting>
  <conditionalFormatting sqref="F38:F43">
    <cfRule type="expression" dxfId="74" priority="67" stopIfTrue="1">
      <formula>COUNTA($A38)</formula>
    </cfRule>
  </conditionalFormatting>
  <conditionalFormatting sqref="F38:F43">
    <cfRule type="expression" dxfId="73" priority="66" stopIfTrue="1">
      <formula>COUNTA($A38)</formula>
    </cfRule>
  </conditionalFormatting>
  <conditionalFormatting sqref="F38:F43">
    <cfRule type="expression" dxfId="72" priority="65" stopIfTrue="1">
      <formula>COUNTA($A38)</formula>
    </cfRule>
  </conditionalFormatting>
  <conditionalFormatting sqref="F38:F43">
    <cfRule type="expression" dxfId="71" priority="64" stopIfTrue="1">
      <formula>COUNTA($A38)</formula>
    </cfRule>
  </conditionalFormatting>
  <conditionalFormatting sqref="F38:F43">
    <cfRule type="expression" dxfId="70" priority="63" stopIfTrue="1">
      <formula>COUNTA($A38)</formula>
    </cfRule>
  </conditionalFormatting>
  <conditionalFormatting sqref="F38:F43">
    <cfRule type="expression" dxfId="69" priority="62" stopIfTrue="1">
      <formula>COUNTA($A38)</formula>
    </cfRule>
  </conditionalFormatting>
  <conditionalFormatting sqref="F38:F43">
    <cfRule type="expression" dxfId="68" priority="61" stopIfTrue="1">
      <formula>COUNTA($A38)</formula>
    </cfRule>
  </conditionalFormatting>
  <conditionalFormatting sqref="F38:F43">
    <cfRule type="expression" dxfId="67" priority="60" stopIfTrue="1">
      <formula>COUNTA($A38)</formula>
    </cfRule>
  </conditionalFormatting>
  <conditionalFormatting sqref="F38:F43">
    <cfRule type="expression" dxfId="66" priority="59" stopIfTrue="1">
      <formula>COUNTA($A38)</formula>
    </cfRule>
  </conditionalFormatting>
  <conditionalFormatting sqref="F38:F43">
    <cfRule type="expression" dxfId="65" priority="58" stopIfTrue="1">
      <formula>COUNTA($A38)</formula>
    </cfRule>
  </conditionalFormatting>
  <conditionalFormatting sqref="F38:F43">
    <cfRule type="expression" dxfId="64" priority="57" stopIfTrue="1">
      <formula>COUNTA($A38)</formula>
    </cfRule>
  </conditionalFormatting>
  <conditionalFormatting sqref="F38:F43">
    <cfRule type="expression" dxfId="63" priority="56" stopIfTrue="1">
      <formula>COUNTA($A38)</formula>
    </cfRule>
  </conditionalFormatting>
  <conditionalFormatting sqref="F38:F43">
    <cfRule type="expression" dxfId="62" priority="55" stopIfTrue="1">
      <formula>COUNTA($A38)</formula>
    </cfRule>
  </conditionalFormatting>
  <conditionalFormatting sqref="F38:F43">
    <cfRule type="expression" dxfId="61" priority="54" stopIfTrue="1">
      <formula>COUNTA($A38)</formula>
    </cfRule>
  </conditionalFormatting>
  <conditionalFormatting sqref="F45:F51">
    <cfRule type="expression" dxfId="60" priority="53" stopIfTrue="1">
      <formula>COUNTA($A45)</formula>
    </cfRule>
  </conditionalFormatting>
  <conditionalFormatting sqref="F45:F51">
    <cfRule type="expression" dxfId="59" priority="52" stopIfTrue="1">
      <formula>COUNTA($A45)</formula>
    </cfRule>
  </conditionalFormatting>
  <conditionalFormatting sqref="F45:F51">
    <cfRule type="expression" dxfId="58" priority="51" stopIfTrue="1">
      <formula>COUNTA($A45)</formula>
    </cfRule>
  </conditionalFormatting>
  <conditionalFormatting sqref="F45:F51">
    <cfRule type="expression" dxfId="57" priority="50" stopIfTrue="1">
      <formula>COUNTA($A45)</formula>
    </cfRule>
  </conditionalFormatting>
  <conditionalFormatting sqref="F45:F51">
    <cfRule type="expression" dxfId="56" priority="49" stopIfTrue="1">
      <formula>COUNTA($A45)</formula>
    </cfRule>
  </conditionalFormatting>
  <conditionalFormatting sqref="F45:F51">
    <cfRule type="expression" dxfId="55" priority="48" stopIfTrue="1">
      <formula>COUNTA($A45)</formula>
    </cfRule>
  </conditionalFormatting>
  <conditionalFormatting sqref="F45:F51">
    <cfRule type="expression" dxfId="54" priority="47" stopIfTrue="1">
      <formula>COUNTA($A45)</formula>
    </cfRule>
  </conditionalFormatting>
  <conditionalFormatting sqref="F45:F51">
    <cfRule type="expression" dxfId="53" priority="46" stopIfTrue="1">
      <formula>COUNTA($A45)</formula>
    </cfRule>
  </conditionalFormatting>
  <conditionalFormatting sqref="F45:F51">
    <cfRule type="expression" dxfId="52" priority="45" stopIfTrue="1">
      <formula>COUNTA($A45)</formula>
    </cfRule>
  </conditionalFormatting>
  <conditionalFormatting sqref="F45:F51">
    <cfRule type="expression" dxfId="51" priority="44" stopIfTrue="1">
      <formula>COUNTA($A45)</formula>
    </cfRule>
  </conditionalFormatting>
  <conditionalFormatting sqref="F45:F51">
    <cfRule type="expression" dxfId="50" priority="43" stopIfTrue="1">
      <formula>COUNTA($A45)</formula>
    </cfRule>
  </conditionalFormatting>
  <conditionalFormatting sqref="F45:F51">
    <cfRule type="expression" dxfId="49" priority="42" stopIfTrue="1">
      <formula>COUNTA($A45)</formula>
    </cfRule>
  </conditionalFormatting>
  <conditionalFormatting sqref="F45:F51">
    <cfRule type="expression" dxfId="48" priority="41" stopIfTrue="1">
      <formula>COUNTA($A45)</formula>
    </cfRule>
  </conditionalFormatting>
  <conditionalFormatting sqref="F45:F51">
    <cfRule type="expression" dxfId="47" priority="40" stopIfTrue="1">
      <formula>COUNTA($A45)</formula>
    </cfRule>
  </conditionalFormatting>
  <conditionalFormatting sqref="F45:F51">
    <cfRule type="expression" dxfId="46" priority="39" stopIfTrue="1">
      <formula>COUNTA($A45)</formula>
    </cfRule>
  </conditionalFormatting>
  <conditionalFormatting sqref="F45:F51">
    <cfRule type="expression" dxfId="45" priority="38" stopIfTrue="1">
      <formula>COUNTA($A45)</formula>
    </cfRule>
  </conditionalFormatting>
  <conditionalFormatting sqref="F45:F51">
    <cfRule type="expression" dxfId="44" priority="37" stopIfTrue="1">
      <formula>COUNTA($A45)</formula>
    </cfRule>
  </conditionalFormatting>
  <conditionalFormatting sqref="F45:F51">
    <cfRule type="expression" dxfId="43" priority="36" stopIfTrue="1">
      <formula>COUNTA($A45)</formula>
    </cfRule>
  </conditionalFormatting>
  <conditionalFormatting sqref="F45:F51">
    <cfRule type="expression" dxfId="42" priority="35" stopIfTrue="1">
      <formula>COUNTA($A45)</formula>
    </cfRule>
  </conditionalFormatting>
  <conditionalFormatting sqref="F45:F51">
    <cfRule type="expression" dxfId="41" priority="34" stopIfTrue="1">
      <formula>COUNTA($A45)</formula>
    </cfRule>
  </conditionalFormatting>
  <conditionalFormatting sqref="F45:F51">
    <cfRule type="expression" dxfId="40" priority="33" stopIfTrue="1">
      <formula>COUNTA($A45)</formula>
    </cfRule>
  </conditionalFormatting>
  <conditionalFormatting sqref="F45:F51">
    <cfRule type="expression" dxfId="39" priority="32" stopIfTrue="1">
      <formula>COUNTA($A45)</formula>
    </cfRule>
  </conditionalFormatting>
  <conditionalFormatting sqref="F45:F51">
    <cfRule type="expression" dxfId="38" priority="31" stopIfTrue="1">
      <formula>COUNTA($A45)</formula>
    </cfRule>
  </conditionalFormatting>
  <conditionalFormatting sqref="F45:F51">
    <cfRule type="expression" dxfId="37" priority="30" stopIfTrue="1">
      <formula>COUNTA($A45)</formula>
    </cfRule>
  </conditionalFormatting>
  <conditionalFormatting sqref="F45:F51">
    <cfRule type="expression" dxfId="36" priority="29" stopIfTrue="1">
      <formula>COUNTA($A45)</formula>
    </cfRule>
  </conditionalFormatting>
  <conditionalFormatting sqref="F53:F57">
    <cfRule type="expression" dxfId="35" priority="28" stopIfTrue="1">
      <formula>COUNTA($A53)</formula>
    </cfRule>
  </conditionalFormatting>
  <conditionalFormatting sqref="F53:F57">
    <cfRule type="expression" dxfId="34" priority="27" stopIfTrue="1">
      <formula>COUNTA($A53)</formula>
    </cfRule>
  </conditionalFormatting>
  <conditionalFormatting sqref="F53:F57">
    <cfRule type="expression" dxfId="33" priority="26" stopIfTrue="1">
      <formula>COUNTA($A53)</formula>
    </cfRule>
  </conditionalFormatting>
  <conditionalFormatting sqref="F53:F57">
    <cfRule type="expression" dxfId="32" priority="25" stopIfTrue="1">
      <formula>COUNTA($A53)</formula>
    </cfRule>
  </conditionalFormatting>
  <conditionalFormatting sqref="F53:F57">
    <cfRule type="expression" dxfId="31" priority="24" stopIfTrue="1">
      <formula>COUNTA($A53)</formula>
    </cfRule>
  </conditionalFormatting>
  <conditionalFormatting sqref="F53:F57">
    <cfRule type="expression" dxfId="30" priority="23" stopIfTrue="1">
      <formula>COUNTA($A53)</formula>
    </cfRule>
  </conditionalFormatting>
  <conditionalFormatting sqref="F53:F57">
    <cfRule type="expression" dxfId="29" priority="22" stopIfTrue="1">
      <formula>COUNTA($A53)</formula>
    </cfRule>
  </conditionalFormatting>
  <conditionalFormatting sqref="F53:F57">
    <cfRule type="expression" dxfId="28" priority="21" stopIfTrue="1">
      <formula>COUNTA($A53)</formula>
    </cfRule>
  </conditionalFormatting>
  <conditionalFormatting sqref="F53:F57">
    <cfRule type="expression" dxfId="27" priority="20" stopIfTrue="1">
      <formula>COUNTA($A53)</formula>
    </cfRule>
  </conditionalFormatting>
  <conditionalFormatting sqref="F53:F57">
    <cfRule type="expression" dxfId="26" priority="19" stopIfTrue="1">
      <formula>COUNTA($A53)</formula>
    </cfRule>
  </conditionalFormatting>
  <conditionalFormatting sqref="F53:F57">
    <cfRule type="expression" dxfId="25" priority="18" stopIfTrue="1">
      <formula>COUNTA($A53)</formula>
    </cfRule>
  </conditionalFormatting>
  <conditionalFormatting sqref="F53:F57">
    <cfRule type="expression" dxfId="24" priority="17" stopIfTrue="1">
      <formula>COUNTA($A53)</formula>
    </cfRule>
  </conditionalFormatting>
  <conditionalFormatting sqref="F53:F57">
    <cfRule type="expression" dxfId="23" priority="16" stopIfTrue="1">
      <formula>COUNTA($A53)</formula>
    </cfRule>
  </conditionalFormatting>
  <conditionalFormatting sqref="F53:F57">
    <cfRule type="expression" dxfId="22" priority="15" stopIfTrue="1">
      <formula>COUNTA($A53)</formula>
    </cfRule>
  </conditionalFormatting>
  <conditionalFormatting sqref="F53:F57">
    <cfRule type="expression" dxfId="21" priority="14" stopIfTrue="1">
      <formula>COUNTA($A53)</formula>
    </cfRule>
  </conditionalFormatting>
  <conditionalFormatting sqref="F53:F57">
    <cfRule type="expression" dxfId="20" priority="13" stopIfTrue="1">
      <formula>COUNTA($A53)</formula>
    </cfRule>
  </conditionalFormatting>
  <conditionalFormatting sqref="F53:F57">
    <cfRule type="expression" dxfId="19" priority="12" stopIfTrue="1">
      <formula>COUNTA($A53)</formula>
    </cfRule>
  </conditionalFormatting>
  <conditionalFormatting sqref="F53:F57">
    <cfRule type="expression" dxfId="18" priority="11" stopIfTrue="1">
      <formula>COUNTA($A53)</formula>
    </cfRule>
  </conditionalFormatting>
  <conditionalFormatting sqref="F53:F57">
    <cfRule type="expression" dxfId="17" priority="10" stopIfTrue="1">
      <formula>COUNTA($A53)</formula>
    </cfRule>
  </conditionalFormatting>
  <conditionalFormatting sqref="F53:F57">
    <cfRule type="expression" dxfId="16" priority="9" stopIfTrue="1">
      <formula>COUNTA($A53)</formula>
    </cfRule>
  </conditionalFormatting>
  <conditionalFormatting sqref="F53:F57">
    <cfRule type="expression" dxfId="15" priority="8" stopIfTrue="1">
      <formula>COUNTA($A53)</formula>
    </cfRule>
  </conditionalFormatting>
  <conditionalFormatting sqref="F53:F57">
    <cfRule type="expression" dxfId="14" priority="7" stopIfTrue="1">
      <formula>COUNTA($A53)</formula>
    </cfRule>
  </conditionalFormatting>
  <conditionalFormatting sqref="F53:F57">
    <cfRule type="expression" dxfId="13" priority="6" stopIfTrue="1">
      <formula>COUNTA($A53)</formula>
    </cfRule>
  </conditionalFormatting>
  <conditionalFormatting sqref="F53:F57">
    <cfRule type="expression" dxfId="12" priority="5" stopIfTrue="1">
      <formula>COUNTA($A53)</formula>
    </cfRule>
  </conditionalFormatting>
  <conditionalFormatting sqref="F53:F57">
    <cfRule type="expression" dxfId="11" priority="4" stopIfTrue="1">
      <formula>COUNTA($A53)</formula>
    </cfRule>
  </conditionalFormatting>
  <conditionalFormatting sqref="F53:F57">
    <cfRule type="expression" dxfId="10" priority="3" stopIfTrue="1">
      <formula>COUNTA($A53)</formula>
    </cfRule>
  </conditionalFormatting>
  <conditionalFormatting sqref="F53:F57">
    <cfRule type="expression" dxfId="9" priority="2" stopIfTrue="1">
      <formula>COUNTA($A53)</formula>
    </cfRule>
  </conditionalFormatting>
  <conditionalFormatting sqref="F53:F57">
    <cfRule type="expression" dxfId="8" priority="1" stopIfTrue="1">
      <formula>COUNTA($A53)</formula>
    </cfRule>
  </conditionalFormatting>
  <dataValidations disablePrompts="1" count="1">
    <dataValidation allowBlank="1" showInputMessage="1" showErrorMessage="1" promptTitle="Não" prompt="Digite Aqui" sqref="H53:H59 I44:I59 H45:H51 H14:I43"/>
  </dataValidations>
  <pageMargins left="0.31496062992125984" right="0.34" top="0.78740157480314965" bottom="0.78740157480314965" header="0.31496062992125984" footer="0.31496062992125984"/>
  <pageSetup paperSize="9" scale="6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A37" sqref="A37"/>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68</v>
      </c>
      <c r="D1" s="113"/>
      <c r="E1" s="113"/>
      <c r="F1" s="113" t="s">
        <v>67</v>
      </c>
      <c r="G1" s="113"/>
      <c r="H1" s="112"/>
      <c r="I1" s="111"/>
      <c r="J1" s="110"/>
      <c r="L1" s="128"/>
      <c r="O1" s="105"/>
      <c r="P1" s="105"/>
    </row>
    <row r="2" spans="1:16" ht="12" customHeight="1" x14ac:dyDescent="0.2">
      <c r="A2" s="121"/>
      <c r="B2" s="32"/>
      <c r="C2" s="103" t="s">
        <v>66</v>
      </c>
      <c r="D2" s="102"/>
      <c r="E2" s="101"/>
      <c r="F2" s="103"/>
      <c r="G2" s="102"/>
      <c r="H2" s="102"/>
      <c r="I2" s="102"/>
      <c r="J2" s="101"/>
      <c r="K2" s="118" t="s">
        <v>58</v>
      </c>
      <c r="L2" s="127"/>
    </row>
    <row r="3" spans="1:16" s="104" customFormat="1" ht="14.1" customHeight="1" x14ac:dyDescent="0.15">
      <c r="A3" s="126" t="s">
        <v>65</v>
      </c>
      <c r="B3" s="115"/>
      <c r="C3" s="114" t="s">
        <v>64</v>
      </c>
      <c r="D3" s="114"/>
      <c r="E3" s="114"/>
      <c r="F3" s="125"/>
      <c r="G3" s="125"/>
      <c r="H3" s="112"/>
      <c r="I3" s="111"/>
      <c r="J3" s="110"/>
      <c r="K3" s="109"/>
      <c r="L3" s="124" t="s">
        <v>63</v>
      </c>
      <c r="M3" s="123" t="s">
        <v>51</v>
      </c>
      <c r="N3" s="122"/>
      <c r="O3" s="105"/>
      <c r="P3" s="105"/>
    </row>
    <row r="4" spans="1:16" ht="12" customHeight="1" x14ac:dyDescent="0.2">
      <c r="A4" s="121"/>
      <c r="B4" s="32"/>
      <c r="C4" s="103" t="s">
        <v>267</v>
      </c>
      <c r="D4" s="102"/>
      <c r="E4" s="102"/>
      <c r="F4" s="102"/>
      <c r="G4" s="102"/>
      <c r="H4" s="120"/>
      <c r="I4" s="120"/>
      <c r="J4" s="119"/>
      <c r="K4" s="118" t="s">
        <v>58</v>
      </c>
      <c r="L4" s="117">
        <f>$M$4+$M$6</f>
        <v>0</v>
      </c>
      <c r="M4" s="98"/>
    </row>
    <row r="5" spans="1:16" s="104" customFormat="1" ht="14.1" customHeight="1" x14ac:dyDescent="0.15">
      <c r="A5" s="116"/>
      <c r="B5" s="115"/>
      <c r="C5" s="114" t="s">
        <v>62</v>
      </c>
      <c r="D5" s="114"/>
      <c r="E5" s="114"/>
      <c r="F5" s="113" t="s">
        <v>61</v>
      </c>
      <c r="G5" s="113"/>
      <c r="H5" s="112"/>
      <c r="I5" s="111"/>
      <c r="J5" s="110"/>
      <c r="K5" s="109"/>
      <c r="L5" s="108" t="s">
        <v>60</v>
      </c>
      <c r="M5" s="107" t="s">
        <v>59</v>
      </c>
      <c r="N5" s="106"/>
      <c r="O5" s="105"/>
      <c r="P5" s="105"/>
    </row>
    <row r="6" spans="1:16" ht="12" customHeight="1" x14ac:dyDescent="0.2">
      <c r="A6" s="93"/>
      <c r="B6" s="32"/>
      <c r="C6" s="103" t="s">
        <v>171</v>
      </c>
      <c r="D6" s="102"/>
      <c r="E6" s="101"/>
      <c r="F6" s="103"/>
      <c r="G6" s="102"/>
      <c r="H6" s="102"/>
      <c r="I6" s="102"/>
      <c r="J6" s="101"/>
      <c r="K6" s="100" t="s">
        <v>58</v>
      </c>
      <c r="L6" s="99">
        <f>CPAuxiliar</f>
        <v>595960.05809599999</v>
      </c>
      <c r="M6" s="98"/>
    </row>
    <row r="7" spans="1:16" ht="6" customHeight="1" x14ac:dyDescent="0.25">
      <c r="A7" s="93"/>
    </row>
    <row r="8" spans="1:16" s="40" customFormat="1" ht="12" customHeight="1" x14ac:dyDescent="0.25">
      <c r="A8" s="96"/>
      <c r="B8" s="96"/>
      <c r="C8" s="97" t="s">
        <v>57</v>
      </c>
      <c r="D8" s="96" t="s">
        <v>56</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55</v>
      </c>
      <c r="D10" s="82"/>
      <c r="E10" s="83"/>
      <c r="F10" s="82"/>
      <c r="G10" s="82"/>
      <c r="H10" s="81"/>
      <c r="I10" s="81"/>
      <c r="J10" s="81"/>
      <c r="K10" s="81"/>
      <c r="L10" s="81"/>
      <c r="M10" s="81"/>
      <c r="N10" s="80"/>
      <c r="O10" s="79"/>
      <c r="P10" s="79"/>
    </row>
    <row r="11" spans="1:16" s="70" customFormat="1" ht="12" customHeight="1" x14ac:dyDescent="0.2">
      <c r="A11" s="341" t="s">
        <v>54</v>
      </c>
      <c r="B11" s="343" t="s">
        <v>53</v>
      </c>
      <c r="C11" s="343" t="s">
        <v>52</v>
      </c>
      <c r="D11" s="343" t="s">
        <v>12</v>
      </c>
      <c r="E11" s="349" t="s">
        <v>13</v>
      </c>
      <c r="F11" s="345" t="s">
        <v>51</v>
      </c>
      <c r="G11" s="78"/>
      <c r="H11" s="77" t="s">
        <v>50</v>
      </c>
      <c r="I11" s="77" t="s">
        <v>49</v>
      </c>
      <c r="J11" s="76" t="s">
        <v>48</v>
      </c>
      <c r="K11" s="76"/>
      <c r="L11" s="76"/>
      <c r="M11" s="347" t="s">
        <v>47</v>
      </c>
      <c r="N11" s="338" t="s">
        <v>46</v>
      </c>
      <c r="O11" s="75"/>
      <c r="P11" s="71"/>
    </row>
    <row r="12" spans="1:16" s="70" customFormat="1" ht="12.75" customHeight="1" x14ac:dyDescent="0.2">
      <c r="A12" s="342"/>
      <c r="B12" s="344"/>
      <c r="C12" s="344"/>
      <c r="D12" s="344"/>
      <c r="E12" s="350"/>
      <c r="F12" s="346"/>
      <c r="G12" s="74"/>
      <c r="H12" s="73"/>
      <c r="I12" s="73"/>
      <c r="J12" s="72" t="s">
        <v>45</v>
      </c>
      <c r="K12" s="72" t="s">
        <v>44</v>
      </c>
      <c r="L12" s="72" t="s">
        <v>43</v>
      </c>
      <c r="M12" s="348"/>
      <c r="N12" s="339"/>
      <c r="O12" s="71"/>
      <c r="P12" s="71"/>
    </row>
    <row r="13" spans="1:16" ht="11.25" x14ac:dyDescent="0.2">
      <c r="A13" s="64"/>
      <c r="B13" s="65"/>
      <c r="C13" s="64" t="s">
        <v>42</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98237.973620000004</v>
      </c>
      <c r="I15" s="61">
        <f>CPAutomatica</f>
        <v>98237.973620000004</v>
      </c>
      <c r="J15" s="60"/>
      <c r="K15" s="59"/>
      <c r="L15" s="59"/>
      <c r="M15" s="48">
        <f>ORÇAMENTO!I15</f>
        <v>98237.973620000004</v>
      </c>
      <c r="N15" s="58">
        <f>Incidencia</f>
        <v>16.483986180861699</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355705.08179999999</v>
      </c>
      <c r="I16" s="61">
        <f>CPAutomatica</f>
        <v>355705.08179999999</v>
      </c>
      <c r="J16" s="60"/>
      <c r="K16" s="59"/>
      <c r="L16" s="59"/>
      <c r="M16" s="48">
        <f>ORÇAMENTO!I37</f>
        <v>355705.08179999999</v>
      </c>
      <c r="N16" s="58">
        <f>Incidencia</f>
        <v>59.686060662592489</v>
      </c>
      <c r="O16" s="38"/>
      <c r="P16" s="38"/>
    </row>
    <row r="17" spans="1:16" ht="9.9499999999999993" customHeight="1" x14ac:dyDescent="0.2">
      <c r="A17" s="64"/>
      <c r="B17" s="65">
        <f>ORÇAMENTO!B44</f>
        <v>3</v>
      </c>
      <c r="C17" s="65" t="str">
        <f>ORÇAMENTO!C44</f>
        <v>SINALIZAÇÃO VIARIA</v>
      </c>
      <c r="D17" s="63"/>
      <c r="E17" s="62"/>
      <c r="F17" s="53">
        <f t="shared" si="0"/>
        <v>0</v>
      </c>
      <c r="G17" s="53" t="b">
        <f t="shared" si="1"/>
        <v>0</v>
      </c>
      <c r="H17" s="53">
        <f t="shared" si="2"/>
        <v>10314.396000000001</v>
      </c>
      <c r="I17" s="61">
        <f>CPAutomatica</f>
        <v>10314.396000000001</v>
      </c>
      <c r="J17" s="60"/>
      <c r="K17" s="59"/>
      <c r="L17" s="59"/>
      <c r="M17" s="48">
        <f>ORÇAMENTO!I44</f>
        <v>10314.396000000001</v>
      </c>
      <c r="N17" s="58">
        <f>Incidencia</f>
        <v>1.7307193426607981</v>
      </c>
      <c r="O17" s="38"/>
      <c r="P17" s="38"/>
    </row>
    <row r="18" spans="1:16" ht="9.9499999999999993" customHeight="1" x14ac:dyDescent="0.2">
      <c r="A18" s="64"/>
      <c r="B18" s="65">
        <f>ORÇAMENTO!B52</f>
        <v>4</v>
      </c>
      <c r="C18" s="65" t="str">
        <f>ORÇAMENTO!C52</f>
        <v>CALÇADAS E RAMPA DE ACESSIBILIDADE E GARAGEM</v>
      </c>
      <c r="D18" s="63"/>
      <c r="E18" s="62"/>
      <c r="F18" s="53">
        <f t="shared" si="0"/>
        <v>0</v>
      </c>
      <c r="G18" s="53" t="b">
        <f t="shared" si="1"/>
        <v>0</v>
      </c>
      <c r="H18" s="53">
        <f t="shared" si="2"/>
        <v>131702.606676</v>
      </c>
      <c r="I18" s="61">
        <f>CPAutomatica</f>
        <v>131702.606676</v>
      </c>
      <c r="J18" s="60"/>
      <c r="K18" s="59"/>
      <c r="L18" s="59"/>
      <c r="M18" s="48">
        <f>ORÇAMENTO!I52</f>
        <v>131702.606676</v>
      </c>
      <c r="N18" s="58">
        <f>Incidencia</f>
        <v>22.099233813885014</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595960.05809599999</v>
      </c>
      <c r="K53" s="42">
        <f>SUM($K$13:$K$52)</f>
        <v>0</v>
      </c>
      <c r="L53" s="42">
        <f>SUM($L$13:$L$52)</f>
        <v>0</v>
      </c>
      <c r="M53" s="42">
        <f>SUM($M$13:$M$52)</f>
        <v>595960.05809599999</v>
      </c>
      <c r="N53" s="41">
        <f>SUM($N$13:$N$52)</f>
        <v>100</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41</v>
      </c>
      <c r="C59" s="32"/>
      <c r="D59" s="32"/>
      <c r="E59" s="32"/>
      <c r="F59" s="31"/>
      <c r="G59" s="31"/>
      <c r="H59" s="31"/>
      <c r="I59" s="31"/>
      <c r="J59" s="31"/>
      <c r="K59" s="31"/>
    </row>
    <row r="60" spans="1:16" s="18" customFormat="1" ht="12" customHeight="1" x14ac:dyDescent="0.2">
      <c r="B60" s="30" t="s">
        <v>40</v>
      </c>
      <c r="C60" s="30"/>
      <c r="D60" s="30"/>
      <c r="E60" s="30"/>
      <c r="F60" s="29" t="s">
        <v>19</v>
      </c>
      <c r="G60" s="29"/>
      <c r="H60" s="29"/>
      <c r="I60" s="28"/>
      <c r="J60" s="28"/>
      <c r="K60" s="27"/>
      <c r="M60" s="337">
        <v>43257</v>
      </c>
      <c r="N60" s="337"/>
      <c r="O60" s="19"/>
      <c r="P60" s="19"/>
    </row>
    <row r="61" spans="1:16" s="18" customFormat="1" ht="12" customHeight="1" x14ac:dyDescent="0.2">
      <c r="B61" s="20" t="s">
        <v>39</v>
      </c>
      <c r="C61" s="26"/>
      <c r="D61" s="20"/>
      <c r="E61" s="20"/>
      <c r="F61" s="24" t="s">
        <v>39</v>
      </c>
      <c r="G61" s="24"/>
      <c r="H61" s="24"/>
      <c r="I61" s="24"/>
      <c r="J61" s="23"/>
      <c r="K61" s="22"/>
      <c r="L61" s="21"/>
      <c r="M61" s="340" t="s">
        <v>38</v>
      </c>
      <c r="N61" s="340"/>
      <c r="O61" s="19"/>
      <c r="P61" s="19"/>
    </row>
    <row r="62" spans="1:16" s="18" customFormat="1" ht="12" customHeight="1" x14ac:dyDescent="0.2">
      <c r="B62" s="20" t="s">
        <v>37</v>
      </c>
      <c r="C62" s="25"/>
      <c r="D62" s="20"/>
      <c r="E62" s="20"/>
      <c r="F62" s="24" t="s">
        <v>36</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68</v>
      </c>
      <c r="E1" s="232"/>
      <c r="F1" s="229"/>
      <c r="G1" s="229"/>
      <c r="I1" s="228" t="s">
        <v>162</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67</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61</v>
      </c>
      <c r="E5" s="231"/>
      <c r="F5" s="229"/>
      <c r="G5" s="229"/>
      <c r="I5" s="230" t="s">
        <v>161</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160</v>
      </c>
      <c r="I8" s="205"/>
      <c r="J8" s="205"/>
      <c r="K8" s="205"/>
      <c r="L8" s="205"/>
      <c r="M8" s="205"/>
      <c r="N8" s="205"/>
      <c r="O8" s="205"/>
      <c r="P8" s="205"/>
      <c r="Q8" s="205"/>
      <c r="R8" s="205"/>
      <c r="S8" s="205"/>
      <c r="T8" s="205"/>
      <c r="U8" s="205"/>
      <c r="V8" s="205"/>
      <c r="W8" s="205" t="s">
        <v>160</v>
      </c>
      <c r="X8" s="205"/>
      <c r="Y8" s="205"/>
      <c r="Z8" s="205"/>
      <c r="AA8" s="205"/>
      <c r="AB8" s="205"/>
      <c r="AC8" s="205"/>
      <c r="AD8" s="205"/>
      <c r="AE8" s="205"/>
      <c r="AF8" s="205"/>
      <c r="AG8" s="205"/>
      <c r="AH8" s="205"/>
      <c r="AI8" s="205"/>
      <c r="AJ8" s="205"/>
      <c r="AK8" s="205"/>
      <c r="AL8" s="205" t="s">
        <v>160</v>
      </c>
      <c r="AM8" s="205"/>
      <c r="AN8" s="205"/>
      <c r="AO8" s="205"/>
      <c r="AP8" s="205"/>
      <c r="AQ8" s="205"/>
      <c r="AR8" s="205"/>
      <c r="AS8" s="205"/>
      <c r="AT8" s="205"/>
      <c r="AU8" s="205"/>
      <c r="AV8" s="205"/>
      <c r="AW8" s="205"/>
      <c r="AX8" s="205"/>
      <c r="AY8" s="205"/>
      <c r="AZ8" s="205"/>
      <c r="BA8" s="205" t="s">
        <v>160</v>
      </c>
      <c r="BB8" s="205"/>
      <c r="BC8" s="205"/>
      <c r="BD8" s="205"/>
      <c r="BE8" s="205"/>
      <c r="BF8" s="205"/>
      <c r="BG8" s="205"/>
      <c r="BH8" s="205"/>
      <c r="BI8" s="205"/>
      <c r="BJ8" s="205"/>
      <c r="BK8" s="205"/>
      <c r="BL8" s="205"/>
      <c r="BM8" s="205"/>
      <c r="BN8" s="205"/>
      <c r="BO8" s="205"/>
      <c r="BP8" s="205" t="s">
        <v>160</v>
      </c>
      <c r="BQ8" s="205"/>
      <c r="BR8" s="205"/>
      <c r="BS8" s="205"/>
      <c r="BT8" s="205"/>
      <c r="BU8" s="205"/>
      <c r="BV8" s="205"/>
      <c r="BW8" s="205"/>
      <c r="BX8" s="205"/>
      <c r="BY8" s="205"/>
      <c r="BZ8" s="205"/>
      <c r="CA8" s="205"/>
      <c r="CB8" s="205"/>
      <c r="CC8" s="205"/>
      <c r="CD8" s="205"/>
      <c r="CE8" s="205" t="s">
        <v>160</v>
      </c>
      <c r="CF8" s="205"/>
      <c r="CG8" s="205"/>
      <c r="CH8" s="205"/>
      <c r="CI8" s="205"/>
      <c r="CJ8" s="205"/>
      <c r="CK8" s="205"/>
      <c r="CL8" s="205"/>
      <c r="CM8" s="205"/>
      <c r="CN8" s="205"/>
      <c r="CO8" s="205"/>
      <c r="CP8" s="205"/>
      <c r="CQ8" s="205"/>
      <c r="CR8" s="205"/>
      <c r="CS8" s="205"/>
      <c r="CT8" s="205" t="s">
        <v>160</v>
      </c>
      <c r="CU8" s="205"/>
      <c r="CV8" s="205"/>
      <c r="CW8" s="205"/>
      <c r="CX8" s="205"/>
      <c r="CY8" s="205"/>
      <c r="CZ8" s="205"/>
      <c r="DA8" s="205"/>
      <c r="DB8" s="205"/>
      <c r="DC8" s="205"/>
      <c r="DD8" s="205"/>
      <c r="DE8" s="205"/>
      <c r="DF8" s="205"/>
      <c r="DG8" s="205"/>
      <c r="DH8" s="205"/>
      <c r="DI8" s="205" t="s">
        <v>160</v>
      </c>
      <c r="DJ8" s="205"/>
      <c r="DK8" s="205"/>
      <c r="DL8" s="205"/>
      <c r="DM8" s="205"/>
      <c r="DN8" s="205"/>
      <c r="DO8" s="205"/>
      <c r="DP8" s="205"/>
      <c r="DQ8" s="205"/>
      <c r="DR8" s="205"/>
      <c r="DS8" s="205"/>
      <c r="DT8" s="205"/>
      <c r="DU8" s="205"/>
      <c r="DV8" s="205"/>
      <c r="DW8" s="205"/>
      <c r="DX8" s="205" t="s">
        <v>160</v>
      </c>
      <c r="DY8" s="205"/>
      <c r="DZ8" s="205"/>
      <c r="EA8" s="205"/>
      <c r="EB8" s="205"/>
      <c r="EC8" s="205"/>
      <c r="ED8" s="205"/>
      <c r="EE8" s="205"/>
      <c r="EF8" s="205"/>
      <c r="EG8" s="205"/>
      <c r="EH8" s="205"/>
      <c r="EI8" s="205"/>
      <c r="EJ8" s="205"/>
      <c r="EK8" s="205"/>
      <c r="EL8" s="205"/>
      <c r="EM8" s="205" t="s">
        <v>160</v>
      </c>
      <c r="EN8" s="205"/>
      <c r="EO8" s="205"/>
      <c r="EP8" s="205"/>
      <c r="EQ8" s="205"/>
      <c r="ER8" s="205"/>
      <c r="ES8" s="205"/>
      <c r="ET8" s="205"/>
      <c r="EU8" s="205"/>
      <c r="EV8" s="205"/>
      <c r="EW8" s="205"/>
      <c r="EX8" s="205"/>
      <c r="EY8" s="205"/>
      <c r="EZ8" s="205"/>
      <c r="FA8" s="205"/>
      <c r="FB8" s="205" t="s">
        <v>160</v>
      </c>
      <c r="FC8" s="205"/>
      <c r="FD8" s="205"/>
      <c r="FE8" s="205"/>
      <c r="FF8" s="205"/>
      <c r="FG8" s="205"/>
      <c r="FH8" s="205"/>
      <c r="FI8" s="205"/>
      <c r="FJ8" s="205"/>
      <c r="FK8" s="205"/>
      <c r="FL8" s="205"/>
      <c r="FM8" s="205"/>
      <c r="FN8" s="205"/>
      <c r="FO8" s="205"/>
      <c r="FP8" s="205"/>
      <c r="FQ8" s="205" t="s">
        <v>160</v>
      </c>
      <c r="FR8" s="205"/>
      <c r="FS8" s="205"/>
      <c r="FT8" s="205"/>
      <c r="FU8" s="205"/>
      <c r="FV8" s="205"/>
      <c r="FW8" s="205"/>
      <c r="FX8" s="205"/>
      <c r="FY8" s="205"/>
      <c r="FZ8" s="205"/>
      <c r="GA8" s="205"/>
      <c r="GB8" s="205"/>
      <c r="GC8" s="205"/>
      <c r="GD8" s="205"/>
      <c r="GE8" s="205"/>
      <c r="GF8" s="205" t="s">
        <v>160</v>
      </c>
      <c r="GG8" s="205"/>
      <c r="GH8" s="205"/>
      <c r="GI8" s="205"/>
      <c r="GJ8" s="205"/>
      <c r="GK8" s="205"/>
      <c r="GL8" s="205"/>
      <c r="GM8" s="205"/>
      <c r="GN8" s="205"/>
      <c r="GO8" s="205"/>
      <c r="GP8" s="205"/>
      <c r="GQ8" s="205"/>
      <c r="GR8" s="205"/>
      <c r="GS8" s="205"/>
      <c r="GT8" s="205"/>
      <c r="GU8" s="205" t="s">
        <v>160</v>
      </c>
      <c r="GV8" s="205"/>
      <c r="GW8" s="205"/>
      <c r="GX8" s="205"/>
      <c r="GY8" s="205"/>
      <c r="GZ8" s="205"/>
      <c r="HA8" s="205"/>
      <c r="HB8" s="205"/>
      <c r="HC8" s="205"/>
      <c r="HD8" s="205"/>
      <c r="HE8" s="205"/>
      <c r="HF8" s="205"/>
      <c r="HG8" s="205"/>
      <c r="HH8" s="205"/>
      <c r="HI8" s="205"/>
      <c r="HJ8" s="205" t="s">
        <v>160</v>
      </c>
      <c r="HK8" s="205"/>
      <c r="HL8" s="205"/>
      <c r="HM8" s="205"/>
      <c r="HN8" s="205"/>
      <c r="HO8" s="205"/>
      <c r="HP8" s="205"/>
      <c r="HQ8" s="205"/>
      <c r="HR8" s="205"/>
      <c r="HS8" s="205"/>
      <c r="HT8" s="205"/>
      <c r="HU8" s="205"/>
      <c r="HV8" s="205"/>
      <c r="HW8" s="205"/>
      <c r="HX8" s="205"/>
      <c r="HY8" s="205" t="s">
        <v>160</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52" t="s">
        <v>47</v>
      </c>
      <c r="C10" s="352" t="s">
        <v>159</v>
      </c>
      <c r="D10" s="352" t="s">
        <v>158</v>
      </c>
      <c r="E10" s="351" t="s">
        <v>157</v>
      </c>
      <c r="F10" s="351"/>
      <c r="G10" s="351"/>
      <c r="H10" s="351" t="s">
        <v>156</v>
      </c>
      <c r="I10" s="351"/>
      <c r="J10" s="351"/>
      <c r="K10" s="351" t="s">
        <v>155</v>
      </c>
      <c r="L10" s="351"/>
      <c r="M10" s="351"/>
      <c r="N10" s="351" t="s">
        <v>154</v>
      </c>
      <c r="O10" s="351"/>
      <c r="P10" s="351"/>
      <c r="Q10" s="351" t="s">
        <v>153</v>
      </c>
      <c r="R10" s="351"/>
      <c r="S10" s="351"/>
      <c r="T10" s="351" t="s">
        <v>152</v>
      </c>
      <c r="U10" s="351"/>
      <c r="V10" s="351"/>
      <c r="W10" s="351" t="s">
        <v>151</v>
      </c>
      <c r="X10" s="351"/>
      <c r="Y10" s="351"/>
      <c r="Z10" s="351" t="s">
        <v>150</v>
      </c>
      <c r="AA10" s="351"/>
      <c r="AB10" s="351"/>
      <c r="AC10" s="351" t="s">
        <v>149</v>
      </c>
      <c r="AD10" s="351"/>
      <c r="AE10" s="351"/>
      <c r="AF10" s="351" t="s">
        <v>148</v>
      </c>
      <c r="AG10" s="351"/>
      <c r="AH10" s="351"/>
      <c r="AI10" s="351" t="s">
        <v>147</v>
      </c>
      <c r="AJ10" s="351"/>
      <c r="AK10" s="351"/>
      <c r="AL10" s="351" t="s">
        <v>146</v>
      </c>
      <c r="AM10" s="351"/>
      <c r="AN10" s="351"/>
      <c r="AO10" s="351" t="s">
        <v>145</v>
      </c>
      <c r="AP10" s="351"/>
      <c r="AQ10" s="351"/>
      <c r="AR10" s="351" t="s">
        <v>144</v>
      </c>
      <c r="AS10" s="351"/>
      <c r="AT10" s="351"/>
      <c r="AU10" s="351" t="s">
        <v>143</v>
      </c>
      <c r="AV10" s="351"/>
      <c r="AW10" s="351"/>
      <c r="AX10" s="351" t="s">
        <v>142</v>
      </c>
      <c r="AY10" s="351"/>
      <c r="AZ10" s="351"/>
      <c r="BA10" s="351" t="s">
        <v>141</v>
      </c>
      <c r="BB10" s="351"/>
      <c r="BC10" s="351"/>
      <c r="BD10" s="351" t="s">
        <v>140</v>
      </c>
      <c r="BE10" s="351"/>
      <c r="BF10" s="351"/>
      <c r="BG10" s="351" t="s">
        <v>139</v>
      </c>
      <c r="BH10" s="351"/>
      <c r="BI10" s="351"/>
      <c r="BJ10" s="351" t="s">
        <v>138</v>
      </c>
      <c r="BK10" s="351"/>
      <c r="BL10" s="351"/>
      <c r="BM10" s="351" t="s">
        <v>137</v>
      </c>
      <c r="BN10" s="351"/>
      <c r="BO10" s="351"/>
      <c r="BP10" s="351" t="s">
        <v>136</v>
      </c>
      <c r="BQ10" s="351"/>
      <c r="BR10" s="351"/>
      <c r="BS10" s="351" t="s">
        <v>135</v>
      </c>
      <c r="BT10" s="351"/>
      <c r="BU10" s="351"/>
      <c r="BV10" s="351" t="s">
        <v>134</v>
      </c>
      <c r="BW10" s="351"/>
      <c r="BX10" s="351"/>
      <c r="BY10" s="351" t="s">
        <v>133</v>
      </c>
      <c r="BZ10" s="351"/>
      <c r="CA10" s="351"/>
      <c r="CB10" s="351" t="s">
        <v>132</v>
      </c>
      <c r="CC10" s="351"/>
      <c r="CD10" s="351"/>
      <c r="CE10" s="351" t="s">
        <v>131</v>
      </c>
      <c r="CF10" s="351"/>
      <c r="CG10" s="351"/>
      <c r="CH10" s="351" t="s">
        <v>130</v>
      </c>
      <c r="CI10" s="351"/>
      <c r="CJ10" s="351"/>
      <c r="CK10" s="351" t="s">
        <v>129</v>
      </c>
      <c r="CL10" s="351"/>
      <c r="CM10" s="351"/>
      <c r="CN10" s="351" t="s">
        <v>128</v>
      </c>
      <c r="CO10" s="351"/>
      <c r="CP10" s="351"/>
      <c r="CQ10" s="351" t="s">
        <v>127</v>
      </c>
      <c r="CR10" s="351"/>
      <c r="CS10" s="351"/>
      <c r="CT10" s="351" t="s">
        <v>126</v>
      </c>
      <c r="CU10" s="351"/>
      <c r="CV10" s="351"/>
      <c r="CW10" s="351" t="s">
        <v>125</v>
      </c>
      <c r="CX10" s="351"/>
      <c r="CY10" s="351"/>
      <c r="CZ10" s="351" t="s">
        <v>124</v>
      </c>
      <c r="DA10" s="351"/>
      <c r="DB10" s="351"/>
      <c r="DC10" s="351" t="s">
        <v>123</v>
      </c>
      <c r="DD10" s="351"/>
      <c r="DE10" s="351"/>
      <c r="DF10" s="351" t="s">
        <v>122</v>
      </c>
      <c r="DG10" s="351"/>
      <c r="DH10" s="351"/>
      <c r="DI10" s="351" t="s">
        <v>121</v>
      </c>
      <c r="DJ10" s="351"/>
      <c r="DK10" s="351"/>
      <c r="DL10" s="351" t="s">
        <v>120</v>
      </c>
      <c r="DM10" s="351"/>
      <c r="DN10" s="351"/>
      <c r="DO10" s="351" t="s">
        <v>119</v>
      </c>
      <c r="DP10" s="351"/>
      <c r="DQ10" s="351"/>
      <c r="DR10" s="351" t="s">
        <v>118</v>
      </c>
      <c r="DS10" s="351"/>
      <c r="DT10" s="351"/>
      <c r="DU10" s="351" t="s">
        <v>117</v>
      </c>
      <c r="DV10" s="351"/>
      <c r="DW10" s="351"/>
      <c r="DX10" s="351" t="s">
        <v>116</v>
      </c>
      <c r="DY10" s="351"/>
      <c r="DZ10" s="351"/>
      <c r="EA10" s="351" t="s">
        <v>115</v>
      </c>
      <c r="EB10" s="351"/>
      <c r="EC10" s="351"/>
      <c r="ED10" s="351" t="s">
        <v>114</v>
      </c>
      <c r="EE10" s="351"/>
      <c r="EF10" s="351"/>
      <c r="EG10" s="351" t="s">
        <v>113</v>
      </c>
      <c r="EH10" s="351"/>
      <c r="EI10" s="351"/>
      <c r="EJ10" s="351" t="s">
        <v>112</v>
      </c>
      <c r="EK10" s="351"/>
      <c r="EL10" s="351"/>
      <c r="EM10" s="351" t="s">
        <v>111</v>
      </c>
      <c r="EN10" s="351"/>
      <c r="EO10" s="351"/>
      <c r="EP10" s="351" t="s">
        <v>110</v>
      </c>
      <c r="EQ10" s="351"/>
      <c r="ER10" s="351"/>
      <c r="ES10" s="351" t="s">
        <v>109</v>
      </c>
      <c r="ET10" s="351"/>
      <c r="EU10" s="351"/>
      <c r="EV10" s="351" t="s">
        <v>108</v>
      </c>
      <c r="EW10" s="351"/>
      <c r="EX10" s="351"/>
      <c r="EY10" s="351" t="s">
        <v>107</v>
      </c>
      <c r="EZ10" s="351"/>
      <c r="FA10" s="351"/>
      <c r="FB10" s="351" t="s">
        <v>106</v>
      </c>
      <c r="FC10" s="351"/>
      <c r="FD10" s="351"/>
      <c r="FE10" s="351" t="s">
        <v>105</v>
      </c>
      <c r="FF10" s="351"/>
      <c r="FG10" s="351"/>
      <c r="FH10" s="351" t="s">
        <v>104</v>
      </c>
      <c r="FI10" s="351"/>
      <c r="FJ10" s="351"/>
      <c r="FK10" s="351" t="s">
        <v>103</v>
      </c>
      <c r="FL10" s="351"/>
      <c r="FM10" s="351"/>
      <c r="FN10" s="351" t="s">
        <v>102</v>
      </c>
      <c r="FO10" s="351"/>
      <c r="FP10" s="351"/>
      <c r="FQ10" s="351" t="s">
        <v>101</v>
      </c>
      <c r="FR10" s="351"/>
      <c r="FS10" s="351"/>
      <c r="FT10" s="351" t="s">
        <v>100</v>
      </c>
      <c r="FU10" s="351"/>
      <c r="FV10" s="351"/>
      <c r="FW10" s="351" t="s">
        <v>99</v>
      </c>
      <c r="FX10" s="351"/>
      <c r="FY10" s="351"/>
      <c r="FZ10" s="351" t="s">
        <v>98</v>
      </c>
      <c r="GA10" s="351"/>
      <c r="GB10" s="351"/>
      <c r="GC10" s="351" t="s">
        <v>97</v>
      </c>
      <c r="GD10" s="351"/>
      <c r="GE10" s="351"/>
      <c r="GF10" s="351" t="s">
        <v>96</v>
      </c>
      <c r="GG10" s="351"/>
      <c r="GH10" s="351"/>
      <c r="GI10" s="351" t="s">
        <v>95</v>
      </c>
      <c r="GJ10" s="351"/>
      <c r="GK10" s="351"/>
      <c r="GL10" s="351" t="s">
        <v>94</v>
      </c>
      <c r="GM10" s="351"/>
      <c r="GN10" s="351"/>
      <c r="GO10" s="351" t="s">
        <v>93</v>
      </c>
      <c r="GP10" s="351"/>
      <c r="GQ10" s="351"/>
      <c r="GR10" s="351" t="s">
        <v>92</v>
      </c>
      <c r="GS10" s="351"/>
      <c r="GT10" s="351"/>
      <c r="GU10" s="351" t="s">
        <v>91</v>
      </c>
      <c r="GV10" s="351"/>
      <c r="GW10" s="351"/>
      <c r="GX10" s="351" t="s">
        <v>90</v>
      </c>
      <c r="GY10" s="351"/>
      <c r="GZ10" s="351"/>
      <c r="HA10" s="351" t="s">
        <v>89</v>
      </c>
      <c r="HB10" s="351"/>
      <c r="HC10" s="351"/>
      <c r="HD10" s="351" t="s">
        <v>88</v>
      </c>
      <c r="HE10" s="351"/>
      <c r="HF10" s="351"/>
      <c r="HG10" s="351" t="s">
        <v>87</v>
      </c>
      <c r="HH10" s="351"/>
      <c r="HI10" s="351"/>
      <c r="HJ10" s="351" t="s">
        <v>86</v>
      </c>
      <c r="HK10" s="351"/>
      <c r="HL10" s="351"/>
      <c r="HM10" s="351" t="s">
        <v>85</v>
      </c>
      <c r="HN10" s="351"/>
      <c r="HO10" s="351"/>
      <c r="HP10" s="351" t="s">
        <v>84</v>
      </c>
      <c r="HQ10" s="351"/>
      <c r="HR10" s="351"/>
      <c r="HS10" s="351" t="s">
        <v>83</v>
      </c>
      <c r="HT10" s="351"/>
      <c r="HU10" s="351"/>
      <c r="HV10" s="351" t="s">
        <v>82</v>
      </c>
      <c r="HW10" s="351"/>
      <c r="HX10" s="351"/>
      <c r="HY10" s="351" t="s">
        <v>81</v>
      </c>
      <c r="HZ10" s="351"/>
      <c r="IA10" s="351"/>
      <c r="IB10" s="351" t="s">
        <v>80</v>
      </c>
      <c r="IC10" s="351"/>
      <c r="ID10" s="351"/>
      <c r="IE10" s="351" t="s">
        <v>79</v>
      </c>
      <c r="IF10" s="351"/>
      <c r="IG10" s="351"/>
      <c r="IH10" s="351" t="s">
        <v>78</v>
      </c>
      <c r="II10" s="351"/>
      <c r="IJ10" s="351"/>
      <c r="IK10" s="351" t="s">
        <v>77</v>
      </c>
      <c r="IL10" s="351"/>
      <c r="IM10" s="351"/>
      <c r="IN10" s="351" t="s">
        <v>76</v>
      </c>
      <c r="IO10" s="351"/>
      <c r="IP10" s="351"/>
      <c r="IQ10" s="351" t="s">
        <v>75</v>
      </c>
      <c r="IR10" s="351"/>
      <c r="IS10" s="351"/>
      <c r="IT10" s="351" t="s">
        <v>74</v>
      </c>
      <c r="IU10" s="351"/>
      <c r="IV10" s="351"/>
    </row>
    <row r="11" spans="1:256" s="196" customFormat="1" ht="12" customHeight="1" x14ac:dyDescent="0.2">
      <c r="A11" s="201" t="s">
        <v>73</v>
      </c>
      <c r="B11" s="353"/>
      <c r="C11" s="353"/>
      <c r="D11" s="353"/>
      <c r="E11" s="200" t="s">
        <v>51</v>
      </c>
      <c r="F11" s="198" t="s">
        <v>72</v>
      </c>
      <c r="G11" s="199" t="s">
        <v>71</v>
      </c>
      <c r="H11" s="198" t="s">
        <v>51</v>
      </c>
      <c r="I11" s="198" t="s">
        <v>72</v>
      </c>
      <c r="J11" s="197" t="s">
        <v>71</v>
      </c>
      <c r="K11" s="198" t="s">
        <v>51</v>
      </c>
      <c r="L11" s="198" t="s">
        <v>72</v>
      </c>
      <c r="M11" s="197" t="s">
        <v>71</v>
      </c>
      <c r="N11" s="198" t="s">
        <v>51</v>
      </c>
      <c r="O11" s="198" t="s">
        <v>72</v>
      </c>
      <c r="P11" s="197" t="s">
        <v>71</v>
      </c>
      <c r="Q11" s="198" t="s">
        <v>51</v>
      </c>
      <c r="R11" s="198" t="s">
        <v>72</v>
      </c>
      <c r="S11" s="197" t="s">
        <v>71</v>
      </c>
      <c r="T11" s="198" t="s">
        <v>51</v>
      </c>
      <c r="U11" s="198" t="s">
        <v>72</v>
      </c>
      <c r="V11" s="197" t="s">
        <v>71</v>
      </c>
      <c r="W11" s="198" t="s">
        <v>51</v>
      </c>
      <c r="X11" s="198" t="s">
        <v>72</v>
      </c>
      <c r="Y11" s="197" t="s">
        <v>71</v>
      </c>
      <c r="Z11" s="198" t="s">
        <v>51</v>
      </c>
      <c r="AA11" s="198" t="s">
        <v>72</v>
      </c>
      <c r="AB11" s="197" t="s">
        <v>71</v>
      </c>
      <c r="AC11" s="198" t="s">
        <v>51</v>
      </c>
      <c r="AD11" s="198" t="s">
        <v>72</v>
      </c>
      <c r="AE11" s="197" t="s">
        <v>71</v>
      </c>
      <c r="AF11" s="198" t="s">
        <v>51</v>
      </c>
      <c r="AG11" s="198" t="s">
        <v>72</v>
      </c>
      <c r="AH11" s="197" t="s">
        <v>71</v>
      </c>
      <c r="AI11" s="198" t="s">
        <v>51</v>
      </c>
      <c r="AJ11" s="198" t="s">
        <v>72</v>
      </c>
      <c r="AK11" s="197" t="s">
        <v>71</v>
      </c>
      <c r="AL11" s="198" t="s">
        <v>51</v>
      </c>
      <c r="AM11" s="198" t="s">
        <v>72</v>
      </c>
      <c r="AN11" s="197" t="s">
        <v>71</v>
      </c>
      <c r="AO11" s="198" t="s">
        <v>51</v>
      </c>
      <c r="AP11" s="198" t="s">
        <v>72</v>
      </c>
      <c r="AQ11" s="197" t="s">
        <v>71</v>
      </c>
      <c r="AR11" s="198" t="s">
        <v>51</v>
      </c>
      <c r="AS11" s="198" t="s">
        <v>72</v>
      </c>
      <c r="AT11" s="197" t="s">
        <v>71</v>
      </c>
      <c r="AU11" s="198" t="s">
        <v>51</v>
      </c>
      <c r="AV11" s="198" t="s">
        <v>72</v>
      </c>
      <c r="AW11" s="197" t="s">
        <v>71</v>
      </c>
      <c r="AX11" s="198" t="s">
        <v>51</v>
      </c>
      <c r="AY11" s="198" t="s">
        <v>72</v>
      </c>
      <c r="AZ11" s="197" t="s">
        <v>71</v>
      </c>
      <c r="BA11" s="198" t="s">
        <v>51</v>
      </c>
      <c r="BB11" s="198" t="s">
        <v>72</v>
      </c>
      <c r="BC11" s="197" t="s">
        <v>71</v>
      </c>
      <c r="BD11" s="198" t="s">
        <v>51</v>
      </c>
      <c r="BE11" s="198" t="s">
        <v>72</v>
      </c>
      <c r="BF11" s="197" t="s">
        <v>71</v>
      </c>
      <c r="BG11" s="198" t="s">
        <v>51</v>
      </c>
      <c r="BH11" s="198" t="s">
        <v>72</v>
      </c>
      <c r="BI11" s="197" t="s">
        <v>71</v>
      </c>
      <c r="BJ11" s="198" t="s">
        <v>51</v>
      </c>
      <c r="BK11" s="198" t="s">
        <v>72</v>
      </c>
      <c r="BL11" s="197" t="s">
        <v>71</v>
      </c>
      <c r="BM11" s="198" t="s">
        <v>51</v>
      </c>
      <c r="BN11" s="198" t="s">
        <v>72</v>
      </c>
      <c r="BO11" s="197" t="s">
        <v>71</v>
      </c>
      <c r="BP11" s="198" t="s">
        <v>51</v>
      </c>
      <c r="BQ11" s="198" t="s">
        <v>72</v>
      </c>
      <c r="BR11" s="197" t="s">
        <v>71</v>
      </c>
      <c r="BS11" s="198" t="s">
        <v>51</v>
      </c>
      <c r="BT11" s="198" t="s">
        <v>72</v>
      </c>
      <c r="BU11" s="197" t="s">
        <v>71</v>
      </c>
      <c r="BV11" s="198" t="s">
        <v>51</v>
      </c>
      <c r="BW11" s="198" t="s">
        <v>72</v>
      </c>
      <c r="BX11" s="197" t="s">
        <v>71</v>
      </c>
      <c r="BY11" s="198" t="s">
        <v>51</v>
      </c>
      <c r="BZ11" s="198" t="s">
        <v>72</v>
      </c>
      <c r="CA11" s="197" t="s">
        <v>71</v>
      </c>
      <c r="CB11" s="198" t="s">
        <v>51</v>
      </c>
      <c r="CC11" s="198" t="s">
        <v>72</v>
      </c>
      <c r="CD11" s="197" t="s">
        <v>71</v>
      </c>
      <c r="CE11" s="198" t="s">
        <v>51</v>
      </c>
      <c r="CF11" s="198" t="s">
        <v>72</v>
      </c>
      <c r="CG11" s="197" t="s">
        <v>71</v>
      </c>
      <c r="CH11" s="198" t="s">
        <v>51</v>
      </c>
      <c r="CI11" s="198" t="s">
        <v>72</v>
      </c>
      <c r="CJ11" s="197" t="s">
        <v>71</v>
      </c>
      <c r="CK11" s="198" t="s">
        <v>51</v>
      </c>
      <c r="CL11" s="198" t="s">
        <v>72</v>
      </c>
      <c r="CM11" s="197" t="s">
        <v>71</v>
      </c>
      <c r="CN11" s="198" t="s">
        <v>51</v>
      </c>
      <c r="CO11" s="198" t="s">
        <v>72</v>
      </c>
      <c r="CP11" s="197" t="s">
        <v>71</v>
      </c>
      <c r="CQ11" s="198" t="s">
        <v>51</v>
      </c>
      <c r="CR11" s="198" t="s">
        <v>72</v>
      </c>
      <c r="CS11" s="197" t="s">
        <v>71</v>
      </c>
      <c r="CT11" s="198" t="s">
        <v>51</v>
      </c>
      <c r="CU11" s="198" t="s">
        <v>72</v>
      </c>
      <c r="CV11" s="197" t="s">
        <v>71</v>
      </c>
      <c r="CW11" s="198" t="s">
        <v>51</v>
      </c>
      <c r="CX11" s="198" t="s">
        <v>72</v>
      </c>
      <c r="CY11" s="197" t="s">
        <v>71</v>
      </c>
      <c r="CZ11" s="198" t="s">
        <v>51</v>
      </c>
      <c r="DA11" s="198" t="s">
        <v>72</v>
      </c>
      <c r="DB11" s="197" t="s">
        <v>71</v>
      </c>
      <c r="DC11" s="198" t="s">
        <v>51</v>
      </c>
      <c r="DD11" s="198" t="s">
        <v>72</v>
      </c>
      <c r="DE11" s="197" t="s">
        <v>71</v>
      </c>
      <c r="DF11" s="198" t="s">
        <v>51</v>
      </c>
      <c r="DG11" s="198" t="s">
        <v>72</v>
      </c>
      <c r="DH11" s="197" t="s">
        <v>71</v>
      </c>
      <c r="DI11" s="198" t="s">
        <v>51</v>
      </c>
      <c r="DJ11" s="198" t="s">
        <v>72</v>
      </c>
      <c r="DK11" s="197" t="s">
        <v>71</v>
      </c>
      <c r="DL11" s="198" t="s">
        <v>51</v>
      </c>
      <c r="DM11" s="198" t="s">
        <v>72</v>
      </c>
      <c r="DN11" s="197" t="s">
        <v>71</v>
      </c>
      <c r="DO11" s="198" t="s">
        <v>51</v>
      </c>
      <c r="DP11" s="198" t="s">
        <v>72</v>
      </c>
      <c r="DQ11" s="197" t="s">
        <v>71</v>
      </c>
      <c r="DR11" s="198" t="s">
        <v>51</v>
      </c>
      <c r="DS11" s="198" t="s">
        <v>72</v>
      </c>
      <c r="DT11" s="197" t="s">
        <v>71</v>
      </c>
      <c r="DU11" s="198" t="s">
        <v>51</v>
      </c>
      <c r="DV11" s="198" t="s">
        <v>72</v>
      </c>
      <c r="DW11" s="197" t="s">
        <v>71</v>
      </c>
      <c r="DX11" s="198" t="s">
        <v>51</v>
      </c>
      <c r="DY11" s="198" t="s">
        <v>72</v>
      </c>
      <c r="DZ11" s="197" t="s">
        <v>71</v>
      </c>
      <c r="EA11" s="198" t="s">
        <v>51</v>
      </c>
      <c r="EB11" s="198" t="s">
        <v>72</v>
      </c>
      <c r="EC11" s="197" t="s">
        <v>71</v>
      </c>
      <c r="ED11" s="198" t="s">
        <v>51</v>
      </c>
      <c r="EE11" s="198" t="s">
        <v>72</v>
      </c>
      <c r="EF11" s="197" t="s">
        <v>71</v>
      </c>
      <c r="EG11" s="198" t="s">
        <v>51</v>
      </c>
      <c r="EH11" s="198" t="s">
        <v>72</v>
      </c>
      <c r="EI11" s="197" t="s">
        <v>71</v>
      </c>
      <c r="EJ11" s="198" t="s">
        <v>51</v>
      </c>
      <c r="EK11" s="198" t="s">
        <v>72</v>
      </c>
      <c r="EL11" s="197" t="s">
        <v>71</v>
      </c>
      <c r="EM11" s="198" t="s">
        <v>51</v>
      </c>
      <c r="EN11" s="198" t="s">
        <v>72</v>
      </c>
      <c r="EO11" s="197" t="s">
        <v>71</v>
      </c>
      <c r="EP11" s="198" t="s">
        <v>51</v>
      </c>
      <c r="EQ11" s="198" t="s">
        <v>72</v>
      </c>
      <c r="ER11" s="197" t="s">
        <v>71</v>
      </c>
      <c r="ES11" s="198" t="s">
        <v>51</v>
      </c>
      <c r="ET11" s="198" t="s">
        <v>72</v>
      </c>
      <c r="EU11" s="197" t="s">
        <v>71</v>
      </c>
      <c r="EV11" s="198" t="s">
        <v>51</v>
      </c>
      <c r="EW11" s="198" t="s">
        <v>72</v>
      </c>
      <c r="EX11" s="197" t="s">
        <v>71</v>
      </c>
      <c r="EY11" s="198" t="s">
        <v>51</v>
      </c>
      <c r="EZ11" s="198" t="s">
        <v>72</v>
      </c>
      <c r="FA11" s="197" t="s">
        <v>71</v>
      </c>
      <c r="FB11" s="198" t="s">
        <v>51</v>
      </c>
      <c r="FC11" s="198" t="s">
        <v>72</v>
      </c>
      <c r="FD11" s="197" t="s">
        <v>71</v>
      </c>
      <c r="FE11" s="198" t="s">
        <v>51</v>
      </c>
      <c r="FF11" s="198" t="s">
        <v>72</v>
      </c>
      <c r="FG11" s="197" t="s">
        <v>71</v>
      </c>
      <c r="FH11" s="198" t="s">
        <v>51</v>
      </c>
      <c r="FI11" s="198" t="s">
        <v>72</v>
      </c>
      <c r="FJ11" s="197" t="s">
        <v>71</v>
      </c>
      <c r="FK11" s="198" t="s">
        <v>51</v>
      </c>
      <c r="FL11" s="198" t="s">
        <v>72</v>
      </c>
      <c r="FM11" s="197" t="s">
        <v>71</v>
      </c>
      <c r="FN11" s="198" t="s">
        <v>51</v>
      </c>
      <c r="FO11" s="198" t="s">
        <v>72</v>
      </c>
      <c r="FP11" s="197" t="s">
        <v>71</v>
      </c>
      <c r="FQ11" s="198" t="s">
        <v>51</v>
      </c>
      <c r="FR11" s="198" t="s">
        <v>72</v>
      </c>
      <c r="FS11" s="197" t="s">
        <v>71</v>
      </c>
      <c r="FT11" s="198" t="s">
        <v>51</v>
      </c>
      <c r="FU11" s="198" t="s">
        <v>72</v>
      </c>
      <c r="FV11" s="197" t="s">
        <v>71</v>
      </c>
      <c r="FW11" s="198" t="s">
        <v>51</v>
      </c>
      <c r="FX11" s="198" t="s">
        <v>72</v>
      </c>
      <c r="FY11" s="197" t="s">
        <v>71</v>
      </c>
      <c r="FZ11" s="198" t="s">
        <v>51</v>
      </c>
      <c r="GA11" s="198" t="s">
        <v>72</v>
      </c>
      <c r="GB11" s="197" t="s">
        <v>71</v>
      </c>
      <c r="GC11" s="198" t="s">
        <v>51</v>
      </c>
      <c r="GD11" s="198" t="s">
        <v>72</v>
      </c>
      <c r="GE11" s="197" t="s">
        <v>71</v>
      </c>
      <c r="GF11" s="198" t="s">
        <v>51</v>
      </c>
      <c r="GG11" s="198" t="s">
        <v>72</v>
      </c>
      <c r="GH11" s="197" t="s">
        <v>71</v>
      </c>
      <c r="GI11" s="198" t="s">
        <v>51</v>
      </c>
      <c r="GJ11" s="198" t="s">
        <v>72</v>
      </c>
      <c r="GK11" s="197" t="s">
        <v>71</v>
      </c>
      <c r="GL11" s="198" t="s">
        <v>51</v>
      </c>
      <c r="GM11" s="198" t="s">
        <v>72</v>
      </c>
      <c r="GN11" s="197" t="s">
        <v>71</v>
      </c>
      <c r="GO11" s="198" t="s">
        <v>51</v>
      </c>
      <c r="GP11" s="198" t="s">
        <v>72</v>
      </c>
      <c r="GQ11" s="197" t="s">
        <v>71</v>
      </c>
      <c r="GR11" s="198" t="s">
        <v>51</v>
      </c>
      <c r="GS11" s="198" t="s">
        <v>72</v>
      </c>
      <c r="GT11" s="197" t="s">
        <v>71</v>
      </c>
      <c r="GU11" s="198" t="s">
        <v>51</v>
      </c>
      <c r="GV11" s="198" t="s">
        <v>72</v>
      </c>
      <c r="GW11" s="197" t="s">
        <v>71</v>
      </c>
      <c r="GX11" s="198" t="s">
        <v>51</v>
      </c>
      <c r="GY11" s="198" t="s">
        <v>72</v>
      </c>
      <c r="GZ11" s="197" t="s">
        <v>71</v>
      </c>
      <c r="HA11" s="198" t="s">
        <v>51</v>
      </c>
      <c r="HB11" s="198" t="s">
        <v>72</v>
      </c>
      <c r="HC11" s="197" t="s">
        <v>71</v>
      </c>
      <c r="HD11" s="198" t="s">
        <v>51</v>
      </c>
      <c r="HE11" s="198" t="s">
        <v>72</v>
      </c>
      <c r="HF11" s="197" t="s">
        <v>71</v>
      </c>
      <c r="HG11" s="198" t="s">
        <v>51</v>
      </c>
      <c r="HH11" s="198" t="s">
        <v>72</v>
      </c>
      <c r="HI11" s="197" t="s">
        <v>71</v>
      </c>
      <c r="HJ11" s="198" t="s">
        <v>51</v>
      </c>
      <c r="HK11" s="198" t="s">
        <v>72</v>
      </c>
      <c r="HL11" s="197" t="s">
        <v>71</v>
      </c>
      <c r="HM11" s="198" t="s">
        <v>51</v>
      </c>
      <c r="HN11" s="198" t="s">
        <v>72</v>
      </c>
      <c r="HO11" s="197" t="s">
        <v>71</v>
      </c>
      <c r="HP11" s="198" t="s">
        <v>51</v>
      </c>
      <c r="HQ11" s="198" t="s">
        <v>72</v>
      </c>
      <c r="HR11" s="197" t="s">
        <v>71</v>
      </c>
      <c r="HS11" s="198" t="s">
        <v>51</v>
      </c>
      <c r="HT11" s="198" t="s">
        <v>72</v>
      </c>
      <c r="HU11" s="197" t="s">
        <v>71</v>
      </c>
      <c r="HV11" s="198" t="s">
        <v>51</v>
      </c>
      <c r="HW11" s="198" t="s">
        <v>72</v>
      </c>
      <c r="HX11" s="197" t="s">
        <v>71</v>
      </c>
      <c r="HY11" s="198" t="s">
        <v>51</v>
      </c>
      <c r="HZ11" s="198" t="s">
        <v>72</v>
      </c>
      <c r="IA11" s="197" t="s">
        <v>71</v>
      </c>
      <c r="IB11" s="198" t="s">
        <v>51</v>
      </c>
      <c r="IC11" s="198" t="s">
        <v>72</v>
      </c>
      <c r="ID11" s="197" t="s">
        <v>71</v>
      </c>
      <c r="IE11" s="198" t="s">
        <v>51</v>
      </c>
      <c r="IF11" s="198" t="s">
        <v>72</v>
      </c>
      <c r="IG11" s="197" t="s">
        <v>71</v>
      </c>
      <c r="IH11" s="198" t="s">
        <v>51</v>
      </c>
      <c r="II11" s="198" t="s">
        <v>72</v>
      </c>
      <c r="IJ11" s="197" t="s">
        <v>71</v>
      </c>
      <c r="IK11" s="198" t="s">
        <v>51</v>
      </c>
      <c r="IL11" s="198" t="s">
        <v>72</v>
      </c>
      <c r="IM11" s="197" t="s">
        <v>71</v>
      </c>
      <c r="IN11" s="198" t="s">
        <v>51</v>
      </c>
      <c r="IO11" s="198" t="s">
        <v>72</v>
      </c>
      <c r="IP11" s="197" t="s">
        <v>71</v>
      </c>
      <c r="IQ11" s="198" t="s">
        <v>51</v>
      </c>
      <c r="IR11" s="198" t="s">
        <v>72</v>
      </c>
      <c r="IS11" s="197" t="s">
        <v>71</v>
      </c>
      <c r="IT11" s="198" t="s">
        <v>51</v>
      </c>
      <c r="IU11" s="198" t="s">
        <v>72</v>
      </c>
      <c r="IV11" s="197" t="s">
        <v>71</v>
      </c>
    </row>
    <row r="12" spans="1:256" s="190" customFormat="1" ht="12" customHeight="1" x14ac:dyDescent="0.2">
      <c r="A12" s="195"/>
      <c r="B12" s="193" t="s">
        <v>70</v>
      </c>
      <c r="C12" s="193" t="s">
        <v>69</v>
      </c>
      <c r="D12" s="193" t="s">
        <v>69</v>
      </c>
      <c r="E12" s="192" t="s">
        <v>70</v>
      </c>
      <c r="F12" s="192" t="s">
        <v>70</v>
      </c>
      <c r="G12" s="194" t="s">
        <v>69</v>
      </c>
      <c r="H12" s="193" t="s">
        <v>70</v>
      </c>
      <c r="I12" s="192" t="s">
        <v>70</v>
      </c>
      <c r="J12" s="191" t="s">
        <v>69</v>
      </c>
      <c r="K12" s="193" t="s">
        <v>70</v>
      </c>
      <c r="L12" s="192" t="s">
        <v>70</v>
      </c>
      <c r="M12" s="191" t="s">
        <v>69</v>
      </c>
      <c r="N12" s="193" t="s">
        <v>70</v>
      </c>
      <c r="O12" s="192" t="s">
        <v>70</v>
      </c>
      <c r="P12" s="191" t="s">
        <v>69</v>
      </c>
      <c r="Q12" s="193" t="s">
        <v>70</v>
      </c>
      <c r="R12" s="192" t="s">
        <v>70</v>
      </c>
      <c r="S12" s="191" t="s">
        <v>69</v>
      </c>
      <c r="T12" s="193" t="s">
        <v>70</v>
      </c>
      <c r="U12" s="192" t="s">
        <v>70</v>
      </c>
      <c r="V12" s="191" t="s">
        <v>69</v>
      </c>
      <c r="W12" s="193" t="s">
        <v>70</v>
      </c>
      <c r="X12" s="192" t="s">
        <v>70</v>
      </c>
      <c r="Y12" s="191" t="s">
        <v>69</v>
      </c>
      <c r="Z12" s="193" t="s">
        <v>70</v>
      </c>
      <c r="AA12" s="192" t="s">
        <v>70</v>
      </c>
      <c r="AB12" s="191" t="s">
        <v>69</v>
      </c>
      <c r="AC12" s="193" t="s">
        <v>70</v>
      </c>
      <c r="AD12" s="192" t="s">
        <v>70</v>
      </c>
      <c r="AE12" s="191" t="s">
        <v>69</v>
      </c>
      <c r="AF12" s="193" t="s">
        <v>70</v>
      </c>
      <c r="AG12" s="192" t="s">
        <v>70</v>
      </c>
      <c r="AH12" s="191" t="s">
        <v>69</v>
      </c>
      <c r="AI12" s="193" t="s">
        <v>70</v>
      </c>
      <c r="AJ12" s="192" t="s">
        <v>70</v>
      </c>
      <c r="AK12" s="191" t="s">
        <v>69</v>
      </c>
      <c r="AL12" s="193" t="s">
        <v>70</v>
      </c>
      <c r="AM12" s="192" t="s">
        <v>70</v>
      </c>
      <c r="AN12" s="191" t="s">
        <v>69</v>
      </c>
      <c r="AO12" s="193" t="s">
        <v>70</v>
      </c>
      <c r="AP12" s="192" t="s">
        <v>70</v>
      </c>
      <c r="AQ12" s="191" t="s">
        <v>69</v>
      </c>
      <c r="AR12" s="193" t="s">
        <v>70</v>
      </c>
      <c r="AS12" s="192" t="s">
        <v>70</v>
      </c>
      <c r="AT12" s="191" t="s">
        <v>69</v>
      </c>
      <c r="AU12" s="193" t="s">
        <v>70</v>
      </c>
      <c r="AV12" s="192" t="s">
        <v>70</v>
      </c>
      <c r="AW12" s="191" t="s">
        <v>69</v>
      </c>
      <c r="AX12" s="193" t="s">
        <v>70</v>
      </c>
      <c r="AY12" s="192" t="s">
        <v>70</v>
      </c>
      <c r="AZ12" s="191" t="s">
        <v>69</v>
      </c>
      <c r="BA12" s="193" t="s">
        <v>70</v>
      </c>
      <c r="BB12" s="192" t="s">
        <v>70</v>
      </c>
      <c r="BC12" s="191" t="s">
        <v>69</v>
      </c>
      <c r="BD12" s="193" t="s">
        <v>70</v>
      </c>
      <c r="BE12" s="192" t="s">
        <v>70</v>
      </c>
      <c r="BF12" s="191" t="s">
        <v>69</v>
      </c>
      <c r="BG12" s="193" t="s">
        <v>70</v>
      </c>
      <c r="BH12" s="192" t="s">
        <v>70</v>
      </c>
      <c r="BI12" s="191" t="s">
        <v>69</v>
      </c>
      <c r="BJ12" s="193" t="s">
        <v>70</v>
      </c>
      <c r="BK12" s="192" t="s">
        <v>70</v>
      </c>
      <c r="BL12" s="191" t="s">
        <v>69</v>
      </c>
      <c r="BM12" s="193" t="s">
        <v>70</v>
      </c>
      <c r="BN12" s="192" t="s">
        <v>70</v>
      </c>
      <c r="BO12" s="191" t="s">
        <v>69</v>
      </c>
      <c r="BP12" s="193" t="s">
        <v>70</v>
      </c>
      <c r="BQ12" s="192" t="s">
        <v>70</v>
      </c>
      <c r="BR12" s="191" t="s">
        <v>69</v>
      </c>
      <c r="BS12" s="193" t="s">
        <v>70</v>
      </c>
      <c r="BT12" s="192" t="s">
        <v>70</v>
      </c>
      <c r="BU12" s="191" t="s">
        <v>69</v>
      </c>
      <c r="BV12" s="193" t="s">
        <v>70</v>
      </c>
      <c r="BW12" s="192" t="s">
        <v>70</v>
      </c>
      <c r="BX12" s="191" t="s">
        <v>69</v>
      </c>
      <c r="BY12" s="193" t="s">
        <v>70</v>
      </c>
      <c r="BZ12" s="192" t="s">
        <v>70</v>
      </c>
      <c r="CA12" s="191" t="s">
        <v>69</v>
      </c>
      <c r="CB12" s="193" t="s">
        <v>70</v>
      </c>
      <c r="CC12" s="192" t="s">
        <v>70</v>
      </c>
      <c r="CD12" s="191" t="s">
        <v>69</v>
      </c>
      <c r="CE12" s="193" t="s">
        <v>70</v>
      </c>
      <c r="CF12" s="192" t="s">
        <v>70</v>
      </c>
      <c r="CG12" s="191" t="s">
        <v>69</v>
      </c>
      <c r="CH12" s="193" t="s">
        <v>70</v>
      </c>
      <c r="CI12" s="192" t="s">
        <v>70</v>
      </c>
      <c r="CJ12" s="191" t="s">
        <v>69</v>
      </c>
      <c r="CK12" s="193" t="s">
        <v>70</v>
      </c>
      <c r="CL12" s="192" t="s">
        <v>70</v>
      </c>
      <c r="CM12" s="191" t="s">
        <v>69</v>
      </c>
      <c r="CN12" s="193" t="s">
        <v>70</v>
      </c>
      <c r="CO12" s="192" t="s">
        <v>70</v>
      </c>
      <c r="CP12" s="191" t="s">
        <v>69</v>
      </c>
      <c r="CQ12" s="193" t="s">
        <v>70</v>
      </c>
      <c r="CR12" s="192" t="s">
        <v>70</v>
      </c>
      <c r="CS12" s="191" t="s">
        <v>69</v>
      </c>
      <c r="CT12" s="193" t="s">
        <v>70</v>
      </c>
      <c r="CU12" s="192" t="s">
        <v>70</v>
      </c>
      <c r="CV12" s="191" t="s">
        <v>69</v>
      </c>
      <c r="CW12" s="193" t="s">
        <v>70</v>
      </c>
      <c r="CX12" s="192" t="s">
        <v>70</v>
      </c>
      <c r="CY12" s="191" t="s">
        <v>69</v>
      </c>
      <c r="CZ12" s="193" t="s">
        <v>70</v>
      </c>
      <c r="DA12" s="192" t="s">
        <v>70</v>
      </c>
      <c r="DB12" s="191" t="s">
        <v>69</v>
      </c>
      <c r="DC12" s="193" t="s">
        <v>70</v>
      </c>
      <c r="DD12" s="192" t="s">
        <v>70</v>
      </c>
      <c r="DE12" s="191" t="s">
        <v>69</v>
      </c>
      <c r="DF12" s="193" t="s">
        <v>70</v>
      </c>
      <c r="DG12" s="192" t="s">
        <v>70</v>
      </c>
      <c r="DH12" s="191" t="s">
        <v>69</v>
      </c>
      <c r="DI12" s="193" t="s">
        <v>70</v>
      </c>
      <c r="DJ12" s="192" t="s">
        <v>70</v>
      </c>
      <c r="DK12" s="191" t="s">
        <v>69</v>
      </c>
      <c r="DL12" s="193" t="s">
        <v>70</v>
      </c>
      <c r="DM12" s="192" t="s">
        <v>70</v>
      </c>
      <c r="DN12" s="191" t="s">
        <v>69</v>
      </c>
      <c r="DO12" s="193" t="s">
        <v>70</v>
      </c>
      <c r="DP12" s="192" t="s">
        <v>70</v>
      </c>
      <c r="DQ12" s="191" t="s">
        <v>69</v>
      </c>
      <c r="DR12" s="193" t="s">
        <v>70</v>
      </c>
      <c r="DS12" s="192" t="s">
        <v>70</v>
      </c>
      <c r="DT12" s="191" t="s">
        <v>69</v>
      </c>
      <c r="DU12" s="193" t="s">
        <v>70</v>
      </c>
      <c r="DV12" s="192" t="s">
        <v>70</v>
      </c>
      <c r="DW12" s="191" t="s">
        <v>69</v>
      </c>
      <c r="DX12" s="193" t="s">
        <v>70</v>
      </c>
      <c r="DY12" s="192" t="s">
        <v>70</v>
      </c>
      <c r="DZ12" s="191" t="s">
        <v>69</v>
      </c>
      <c r="EA12" s="193" t="s">
        <v>70</v>
      </c>
      <c r="EB12" s="192" t="s">
        <v>70</v>
      </c>
      <c r="EC12" s="191" t="s">
        <v>69</v>
      </c>
      <c r="ED12" s="193" t="s">
        <v>70</v>
      </c>
      <c r="EE12" s="192" t="s">
        <v>70</v>
      </c>
      <c r="EF12" s="191" t="s">
        <v>69</v>
      </c>
      <c r="EG12" s="193" t="s">
        <v>70</v>
      </c>
      <c r="EH12" s="192" t="s">
        <v>70</v>
      </c>
      <c r="EI12" s="191" t="s">
        <v>69</v>
      </c>
      <c r="EJ12" s="193" t="s">
        <v>70</v>
      </c>
      <c r="EK12" s="192" t="s">
        <v>70</v>
      </c>
      <c r="EL12" s="191" t="s">
        <v>69</v>
      </c>
      <c r="EM12" s="193" t="s">
        <v>70</v>
      </c>
      <c r="EN12" s="192" t="s">
        <v>70</v>
      </c>
      <c r="EO12" s="191" t="s">
        <v>69</v>
      </c>
      <c r="EP12" s="193" t="s">
        <v>70</v>
      </c>
      <c r="EQ12" s="192" t="s">
        <v>70</v>
      </c>
      <c r="ER12" s="191" t="s">
        <v>69</v>
      </c>
      <c r="ES12" s="193" t="s">
        <v>70</v>
      </c>
      <c r="ET12" s="192" t="s">
        <v>70</v>
      </c>
      <c r="EU12" s="191" t="s">
        <v>69</v>
      </c>
      <c r="EV12" s="193" t="s">
        <v>70</v>
      </c>
      <c r="EW12" s="192" t="s">
        <v>70</v>
      </c>
      <c r="EX12" s="191" t="s">
        <v>69</v>
      </c>
      <c r="EY12" s="193" t="s">
        <v>70</v>
      </c>
      <c r="EZ12" s="192" t="s">
        <v>70</v>
      </c>
      <c r="FA12" s="191" t="s">
        <v>69</v>
      </c>
      <c r="FB12" s="193" t="s">
        <v>70</v>
      </c>
      <c r="FC12" s="192" t="s">
        <v>70</v>
      </c>
      <c r="FD12" s="191" t="s">
        <v>69</v>
      </c>
      <c r="FE12" s="193" t="s">
        <v>70</v>
      </c>
      <c r="FF12" s="192" t="s">
        <v>70</v>
      </c>
      <c r="FG12" s="191" t="s">
        <v>69</v>
      </c>
      <c r="FH12" s="193" t="s">
        <v>70</v>
      </c>
      <c r="FI12" s="192" t="s">
        <v>70</v>
      </c>
      <c r="FJ12" s="191" t="s">
        <v>69</v>
      </c>
      <c r="FK12" s="193" t="s">
        <v>70</v>
      </c>
      <c r="FL12" s="192" t="s">
        <v>70</v>
      </c>
      <c r="FM12" s="191" t="s">
        <v>69</v>
      </c>
      <c r="FN12" s="193" t="s">
        <v>70</v>
      </c>
      <c r="FO12" s="192" t="s">
        <v>70</v>
      </c>
      <c r="FP12" s="191" t="s">
        <v>69</v>
      </c>
      <c r="FQ12" s="193" t="s">
        <v>70</v>
      </c>
      <c r="FR12" s="192" t="s">
        <v>70</v>
      </c>
      <c r="FS12" s="191" t="s">
        <v>69</v>
      </c>
      <c r="FT12" s="193" t="s">
        <v>70</v>
      </c>
      <c r="FU12" s="192" t="s">
        <v>70</v>
      </c>
      <c r="FV12" s="191" t="s">
        <v>69</v>
      </c>
      <c r="FW12" s="193" t="s">
        <v>70</v>
      </c>
      <c r="FX12" s="192" t="s">
        <v>70</v>
      </c>
      <c r="FY12" s="191" t="s">
        <v>69</v>
      </c>
      <c r="FZ12" s="193" t="s">
        <v>70</v>
      </c>
      <c r="GA12" s="192" t="s">
        <v>70</v>
      </c>
      <c r="GB12" s="191" t="s">
        <v>69</v>
      </c>
      <c r="GC12" s="193" t="s">
        <v>70</v>
      </c>
      <c r="GD12" s="192" t="s">
        <v>70</v>
      </c>
      <c r="GE12" s="191" t="s">
        <v>69</v>
      </c>
      <c r="GF12" s="193" t="s">
        <v>70</v>
      </c>
      <c r="GG12" s="192" t="s">
        <v>70</v>
      </c>
      <c r="GH12" s="191" t="s">
        <v>69</v>
      </c>
      <c r="GI12" s="193" t="s">
        <v>70</v>
      </c>
      <c r="GJ12" s="192" t="s">
        <v>70</v>
      </c>
      <c r="GK12" s="191" t="s">
        <v>69</v>
      </c>
      <c r="GL12" s="193" t="s">
        <v>70</v>
      </c>
      <c r="GM12" s="192" t="s">
        <v>70</v>
      </c>
      <c r="GN12" s="191" t="s">
        <v>69</v>
      </c>
      <c r="GO12" s="193" t="s">
        <v>70</v>
      </c>
      <c r="GP12" s="192" t="s">
        <v>70</v>
      </c>
      <c r="GQ12" s="191" t="s">
        <v>69</v>
      </c>
      <c r="GR12" s="193" t="s">
        <v>70</v>
      </c>
      <c r="GS12" s="192" t="s">
        <v>70</v>
      </c>
      <c r="GT12" s="191" t="s">
        <v>69</v>
      </c>
      <c r="GU12" s="193" t="s">
        <v>70</v>
      </c>
      <c r="GV12" s="192" t="s">
        <v>70</v>
      </c>
      <c r="GW12" s="191" t="s">
        <v>69</v>
      </c>
      <c r="GX12" s="193" t="s">
        <v>70</v>
      </c>
      <c r="GY12" s="192" t="s">
        <v>70</v>
      </c>
      <c r="GZ12" s="191" t="s">
        <v>69</v>
      </c>
      <c r="HA12" s="193" t="s">
        <v>70</v>
      </c>
      <c r="HB12" s="192" t="s">
        <v>70</v>
      </c>
      <c r="HC12" s="191" t="s">
        <v>69</v>
      </c>
      <c r="HD12" s="193" t="s">
        <v>70</v>
      </c>
      <c r="HE12" s="192" t="s">
        <v>70</v>
      </c>
      <c r="HF12" s="191" t="s">
        <v>69</v>
      </c>
      <c r="HG12" s="193" t="s">
        <v>70</v>
      </c>
      <c r="HH12" s="192" t="s">
        <v>70</v>
      </c>
      <c r="HI12" s="191" t="s">
        <v>69</v>
      </c>
      <c r="HJ12" s="193" t="s">
        <v>70</v>
      </c>
      <c r="HK12" s="192" t="s">
        <v>70</v>
      </c>
      <c r="HL12" s="191" t="s">
        <v>69</v>
      </c>
      <c r="HM12" s="193" t="s">
        <v>70</v>
      </c>
      <c r="HN12" s="192" t="s">
        <v>70</v>
      </c>
      <c r="HO12" s="191" t="s">
        <v>69</v>
      </c>
      <c r="HP12" s="193" t="s">
        <v>70</v>
      </c>
      <c r="HQ12" s="192" t="s">
        <v>70</v>
      </c>
      <c r="HR12" s="191" t="s">
        <v>69</v>
      </c>
      <c r="HS12" s="193" t="s">
        <v>70</v>
      </c>
      <c r="HT12" s="192" t="s">
        <v>70</v>
      </c>
      <c r="HU12" s="191" t="s">
        <v>69</v>
      </c>
      <c r="HV12" s="193" t="s">
        <v>70</v>
      </c>
      <c r="HW12" s="192" t="s">
        <v>70</v>
      </c>
      <c r="HX12" s="191" t="s">
        <v>69</v>
      </c>
      <c r="HY12" s="193" t="s">
        <v>70</v>
      </c>
      <c r="HZ12" s="192" t="s">
        <v>70</v>
      </c>
      <c r="IA12" s="191" t="s">
        <v>69</v>
      </c>
      <c r="IB12" s="193" t="s">
        <v>70</v>
      </c>
      <c r="IC12" s="192" t="s">
        <v>70</v>
      </c>
      <c r="ID12" s="191" t="s">
        <v>69</v>
      </c>
      <c r="IE12" s="193" t="s">
        <v>70</v>
      </c>
      <c r="IF12" s="192" t="s">
        <v>70</v>
      </c>
      <c r="IG12" s="191" t="s">
        <v>69</v>
      </c>
      <c r="IH12" s="193" t="s">
        <v>70</v>
      </c>
      <c r="II12" s="192" t="s">
        <v>70</v>
      </c>
      <c r="IJ12" s="191" t="s">
        <v>69</v>
      </c>
      <c r="IK12" s="193" t="s">
        <v>70</v>
      </c>
      <c r="IL12" s="192" t="s">
        <v>70</v>
      </c>
      <c r="IM12" s="191" t="s">
        <v>69</v>
      </c>
      <c r="IN12" s="193" t="s">
        <v>70</v>
      </c>
      <c r="IO12" s="192" t="s">
        <v>70</v>
      </c>
      <c r="IP12" s="191" t="s">
        <v>69</v>
      </c>
      <c r="IQ12" s="193" t="s">
        <v>70</v>
      </c>
      <c r="IR12" s="192" t="s">
        <v>70</v>
      </c>
      <c r="IS12" s="191" t="s">
        <v>69</v>
      </c>
      <c r="IT12" s="193" t="s">
        <v>70</v>
      </c>
      <c r="IU12" s="192" t="s">
        <v>70</v>
      </c>
      <c r="IV12" s="191" t="s">
        <v>69</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98237.973620000004</v>
      </c>
      <c r="C15" s="177">
        <f t="shared" si="0"/>
        <v>16.483986180861702</v>
      </c>
      <c r="D15" s="176">
        <f t="shared" si="1"/>
        <v>100</v>
      </c>
      <c r="E15" s="184" t="str">
        <f>Repasse</f>
        <v/>
      </c>
      <c r="F15" s="182">
        <f>Contrapartida</f>
        <v>29471.392086</v>
      </c>
      <c r="G15" s="175">
        <v>30</v>
      </c>
      <c r="H15" s="184" t="str">
        <f>Repasse</f>
        <v/>
      </c>
      <c r="I15" s="182">
        <f>Contrapartida</f>
        <v>39295.189448000005</v>
      </c>
      <c r="J15" s="181">
        <v>40</v>
      </c>
      <c r="K15" s="183" t="str">
        <f>Repasse</f>
        <v/>
      </c>
      <c r="L15" s="182">
        <f>Contrapartida</f>
        <v>19647.594724000002</v>
      </c>
      <c r="M15" s="181">
        <v>20</v>
      </c>
      <c r="N15" s="183" t="str">
        <f>Repasse</f>
        <v/>
      </c>
      <c r="O15" s="182">
        <f>Contrapartida</f>
        <v>9823.7973620000012</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355705.08179999999</v>
      </c>
      <c r="C16" s="177">
        <f t="shared" si="0"/>
        <v>59.686060662592489</v>
      </c>
      <c r="D16" s="176">
        <f t="shared" si="1"/>
        <v>100</v>
      </c>
      <c r="E16" s="184" t="str">
        <f>Repasse</f>
        <v/>
      </c>
      <c r="F16" s="182">
        <f>Contrapartida</f>
        <v>106711.52454</v>
      </c>
      <c r="G16" s="175">
        <v>30</v>
      </c>
      <c r="H16" s="184" t="str">
        <f>Repasse</f>
        <v/>
      </c>
      <c r="I16" s="182">
        <f>Contrapartida</f>
        <v>142282.03271999999</v>
      </c>
      <c r="J16" s="181">
        <v>40</v>
      </c>
      <c r="K16" s="183" t="str">
        <f>Repasse</f>
        <v/>
      </c>
      <c r="L16" s="182">
        <f>Contrapartida</f>
        <v>71141.016359999994</v>
      </c>
      <c r="M16" s="181">
        <v>20</v>
      </c>
      <c r="N16" s="183" t="str">
        <f>Repasse</f>
        <v/>
      </c>
      <c r="O16" s="182">
        <f>Contrapartida</f>
        <v>35570.508179999997</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10314.396000000001</v>
      </c>
      <c r="C17" s="177">
        <f t="shared" si="0"/>
        <v>1.7307193426607981</v>
      </c>
      <c r="D17" s="176">
        <f t="shared" si="1"/>
        <v>100</v>
      </c>
      <c r="E17" s="184" t="str">
        <f>Repasse</f>
        <v/>
      </c>
      <c r="F17" s="182">
        <f>Contrapartida</f>
        <v>0</v>
      </c>
      <c r="G17" s="175"/>
      <c r="H17" s="184" t="str">
        <f>Repasse</f>
        <v/>
      </c>
      <c r="I17" s="182">
        <f>Contrapartida</f>
        <v>0</v>
      </c>
      <c r="J17" s="181"/>
      <c r="K17" s="183" t="str">
        <f>Repasse</f>
        <v/>
      </c>
      <c r="L17" s="182">
        <f>Contrapartida</f>
        <v>8251.5168000000012</v>
      </c>
      <c r="M17" s="181">
        <v>80</v>
      </c>
      <c r="N17" s="183" t="str">
        <f>Repasse</f>
        <v/>
      </c>
      <c r="O17" s="182">
        <f>Contrapartida</f>
        <v>2062.8792000000003</v>
      </c>
      <c r="P17" s="181">
        <v>20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131702.606676</v>
      </c>
      <c r="C18" s="177">
        <f t="shared" si="0"/>
        <v>22.099233813885014</v>
      </c>
      <c r="D18" s="176">
        <f t="shared" si="1"/>
        <v>100</v>
      </c>
      <c r="E18" s="184" t="str">
        <f>Repasse</f>
        <v/>
      </c>
      <c r="F18" s="182">
        <f>Contrapartida</f>
        <v>0</v>
      </c>
      <c r="G18" s="175">
        <v>0</v>
      </c>
      <c r="H18" s="184" t="str">
        <f>Repasse</f>
        <v/>
      </c>
      <c r="I18" s="182">
        <f>Contrapartida</f>
        <v>65851.303337999998</v>
      </c>
      <c r="J18" s="181">
        <v>50</v>
      </c>
      <c r="K18" s="183" t="str">
        <f>Repasse</f>
        <v/>
      </c>
      <c r="L18" s="182">
        <f>Contrapartida</f>
        <v>52681.042670399998</v>
      </c>
      <c r="M18" s="181">
        <v>40</v>
      </c>
      <c r="N18" s="183" t="str">
        <f>Repasse</f>
        <v/>
      </c>
      <c r="O18" s="182">
        <f>Contrapartida</f>
        <v>13170.2606676</v>
      </c>
      <c r="P18" s="181">
        <v>10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56">
        <f>IF(SUM($B$13:$B$52)=0,0,SUM($B$13:$B$52))</f>
        <v>595960.05809599999</v>
      </c>
      <c r="C53" s="357"/>
      <c r="D53" s="358"/>
      <c r="E53" s="153">
        <f>IF(SUM(E$13:E$52)=0,0,SUM(E$13:E$52))</f>
        <v>0</v>
      </c>
      <c r="F53" s="152">
        <f>IF(SUM(F$13:F$52)=0,0,SUM(F$13:F$52))</f>
        <v>136182.91662599999</v>
      </c>
      <c r="G53" s="168">
        <f>IF(SUM(G$13:G$52)=0,0,(E$53+F$53)/$B$53*100)</f>
        <v>22.851014053036256</v>
      </c>
      <c r="H53" s="153">
        <f>IF(SUM(H$13:H$52)=0,0,SUM(H$13:H$52))</f>
        <v>0</v>
      </c>
      <c r="I53" s="152">
        <f>IF(SUM(I$13:I$52)=0,0,SUM(I$13:I$52))</f>
        <v>247428.52550600001</v>
      </c>
      <c r="J53" s="151">
        <f>IF(SUM(J$13:J$52)=0,0,(H$53+I$53)/$B$53*100)</f>
        <v>41.517635644324187</v>
      </c>
      <c r="K53" s="153">
        <f>IF(SUM(K$13:K$52)=0,0,SUM(K$13:K$52))</f>
        <v>0</v>
      </c>
      <c r="L53" s="152">
        <f>IF(SUM(L$13:L$52)=0,0,SUM(L$13:L$52))</f>
        <v>151721.17055440001</v>
      </c>
      <c r="M53" s="151">
        <f>IF(SUM(M$13:M$52)=0,0,(K$53+L$53)/$B$53*100)</f>
        <v>25.458278368373481</v>
      </c>
      <c r="N53" s="153">
        <f>IF(SUM(N$13:N$52)=0,0,SUM(N$13:N$52))</f>
        <v>0</v>
      </c>
      <c r="O53" s="152">
        <f>IF(SUM(O$13:O$52)=0,0,SUM(O$13:O$52))</f>
        <v>60627.445409600004</v>
      </c>
      <c r="P53" s="151">
        <f>IF(SUM(P$13:P$52)=0,0,(N$53+O$53)/$B$53*100)</f>
        <v>10.17307193426608</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45</v>
      </c>
      <c r="C54" s="362">
        <f>SUM($E$54:$IV$54)</f>
        <v>595960.05809599999</v>
      </c>
      <c r="D54" s="362"/>
      <c r="E54" s="161"/>
      <c r="F54" s="160">
        <f>SUMPRODUCT(G$13:G$52,QCI!$H$13:$H$52)/100</f>
        <v>136182.91662599999</v>
      </c>
      <c r="G54" s="162"/>
      <c r="H54" s="161"/>
      <c r="I54" s="160">
        <f>SUMPRODUCT(J$13:J$52,QCI!$H$13:$H$52)/100</f>
        <v>247428.52550600001</v>
      </c>
      <c r="J54" s="159"/>
      <c r="K54" s="161"/>
      <c r="L54" s="160">
        <f>SUMPRODUCT(M$13:M$52,QCI!$H$13:$H$52)/100</f>
        <v>151721.17055439999</v>
      </c>
      <c r="M54" s="159"/>
      <c r="N54" s="161"/>
      <c r="O54" s="160">
        <f>SUMPRODUCT(P$13:P$52,QCI!$H$13:$H$52)/100</f>
        <v>60627.445409599997</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44</v>
      </c>
      <c r="C55" s="354">
        <f>SUM($E$55:$IV$55)</f>
        <v>0</v>
      </c>
      <c r="D55" s="354"/>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43</v>
      </c>
      <c r="C56" s="354">
        <f>SUM($E$56:$IV$56)</f>
        <v>0</v>
      </c>
      <c r="D56" s="354"/>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51</v>
      </c>
      <c r="C57" s="354">
        <f>SUM($E$57:$IV$57)</f>
        <v>0</v>
      </c>
      <c r="D57" s="355"/>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47</v>
      </c>
      <c r="C58" s="361">
        <f>SUM($E$58:$IV$58)</f>
        <v>595960.05809600011</v>
      </c>
      <c r="D58" s="361"/>
      <c r="E58" s="161">
        <f>SUM(E$53:F$53)</f>
        <v>136182.91662599999</v>
      </c>
      <c r="F58" s="160"/>
      <c r="G58" s="162"/>
      <c r="H58" s="161">
        <f>SUM(H$53:I$53)</f>
        <v>247428.52550600001</v>
      </c>
      <c r="I58" s="160"/>
      <c r="J58" s="159"/>
      <c r="K58" s="161">
        <f>SUM(K$53:L$53)</f>
        <v>151721.17055440001</v>
      </c>
      <c r="L58" s="160"/>
      <c r="M58" s="159"/>
      <c r="N58" s="161">
        <f>SUM(N$53:O$53)</f>
        <v>60627.445409600004</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56">
        <f>$C$58</f>
        <v>595960.05809600011</v>
      </c>
      <c r="C59" s="357"/>
      <c r="D59" s="358"/>
      <c r="E59" s="156"/>
      <c r="F59" s="155"/>
      <c r="G59" s="154"/>
      <c r="H59" s="153">
        <f>H$53+E$53</f>
        <v>0</v>
      </c>
      <c r="I59" s="152">
        <f>I$53+F$53</f>
        <v>383611.442132</v>
      </c>
      <c r="J59" s="151">
        <f>J$53+G$53</f>
        <v>64.368649697360439</v>
      </c>
      <c r="K59" s="153">
        <f t="shared" ref="K59:BV59" si="2">K$53+H$59</f>
        <v>0</v>
      </c>
      <c r="L59" s="152">
        <f t="shared" si="2"/>
        <v>535332.61268640007</v>
      </c>
      <c r="M59" s="151">
        <f t="shared" si="2"/>
        <v>89.826928065733924</v>
      </c>
      <c r="N59" s="153">
        <f t="shared" si="2"/>
        <v>0</v>
      </c>
      <c r="O59" s="152">
        <f t="shared" si="2"/>
        <v>595960.05809600011</v>
      </c>
      <c r="P59" s="151">
        <f t="shared" si="2"/>
        <v>100</v>
      </c>
      <c r="Q59" s="153">
        <f t="shared" si="2"/>
        <v>0</v>
      </c>
      <c r="R59" s="152">
        <f t="shared" si="2"/>
        <v>595960.05809600011</v>
      </c>
      <c r="S59" s="151">
        <f t="shared" si="2"/>
        <v>100</v>
      </c>
      <c r="T59" s="153">
        <f t="shared" si="2"/>
        <v>0</v>
      </c>
      <c r="U59" s="152">
        <f t="shared" si="2"/>
        <v>595960.05809600011</v>
      </c>
      <c r="V59" s="151">
        <f t="shared" si="2"/>
        <v>100</v>
      </c>
      <c r="W59" s="153">
        <f t="shared" si="2"/>
        <v>0</v>
      </c>
      <c r="X59" s="152">
        <f t="shared" si="2"/>
        <v>595960.05809600011</v>
      </c>
      <c r="Y59" s="151">
        <f t="shared" si="2"/>
        <v>100</v>
      </c>
      <c r="Z59" s="153">
        <f t="shared" si="2"/>
        <v>0</v>
      </c>
      <c r="AA59" s="152">
        <f t="shared" si="2"/>
        <v>595960.05809600011</v>
      </c>
      <c r="AB59" s="151">
        <f t="shared" si="2"/>
        <v>100</v>
      </c>
      <c r="AC59" s="153">
        <f t="shared" si="2"/>
        <v>0</v>
      </c>
      <c r="AD59" s="152">
        <f t="shared" si="2"/>
        <v>595960.05809600011</v>
      </c>
      <c r="AE59" s="151">
        <f t="shared" si="2"/>
        <v>100</v>
      </c>
      <c r="AF59" s="153">
        <f t="shared" si="2"/>
        <v>0</v>
      </c>
      <c r="AG59" s="152">
        <f t="shared" si="2"/>
        <v>595960.05809600011</v>
      </c>
      <c r="AH59" s="151">
        <f t="shared" si="2"/>
        <v>100</v>
      </c>
      <c r="AI59" s="153">
        <f t="shared" si="2"/>
        <v>0</v>
      </c>
      <c r="AJ59" s="152">
        <f t="shared" si="2"/>
        <v>595960.05809600011</v>
      </c>
      <c r="AK59" s="151">
        <f t="shared" si="2"/>
        <v>100</v>
      </c>
      <c r="AL59" s="153">
        <f t="shared" si="2"/>
        <v>0</v>
      </c>
      <c r="AM59" s="152">
        <f t="shared" si="2"/>
        <v>595960.05809600011</v>
      </c>
      <c r="AN59" s="151">
        <f t="shared" si="2"/>
        <v>100</v>
      </c>
      <c r="AO59" s="153">
        <f t="shared" si="2"/>
        <v>0</v>
      </c>
      <c r="AP59" s="152">
        <f t="shared" si="2"/>
        <v>595960.05809600011</v>
      </c>
      <c r="AQ59" s="151">
        <f t="shared" si="2"/>
        <v>100</v>
      </c>
      <c r="AR59" s="153">
        <f t="shared" si="2"/>
        <v>0</v>
      </c>
      <c r="AS59" s="152">
        <f t="shared" si="2"/>
        <v>595960.05809600011</v>
      </c>
      <c r="AT59" s="151">
        <f t="shared" si="2"/>
        <v>100</v>
      </c>
      <c r="AU59" s="153">
        <f t="shared" si="2"/>
        <v>0</v>
      </c>
      <c r="AV59" s="152">
        <f t="shared" si="2"/>
        <v>595960.05809600011</v>
      </c>
      <c r="AW59" s="151">
        <f t="shared" si="2"/>
        <v>100</v>
      </c>
      <c r="AX59" s="153">
        <f t="shared" si="2"/>
        <v>0</v>
      </c>
      <c r="AY59" s="152">
        <f t="shared" si="2"/>
        <v>595960.05809600011</v>
      </c>
      <c r="AZ59" s="151">
        <f t="shared" si="2"/>
        <v>100</v>
      </c>
      <c r="BA59" s="153">
        <f t="shared" si="2"/>
        <v>0</v>
      </c>
      <c r="BB59" s="152">
        <f t="shared" si="2"/>
        <v>595960.05809600011</v>
      </c>
      <c r="BC59" s="151">
        <f t="shared" si="2"/>
        <v>100</v>
      </c>
      <c r="BD59" s="153">
        <f t="shared" si="2"/>
        <v>0</v>
      </c>
      <c r="BE59" s="152">
        <f t="shared" si="2"/>
        <v>595960.05809600011</v>
      </c>
      <c r="BF59" s="151">
        <f t="shared" si="2"/>
        <v>100</v>
      </c>
      <c r="BG59" s="153">
        <f t="shared" si="2"/>
        <v>0</v>
      </c>
      <c r="BH59" s="152">
        <f t="shared" si="2"/>
        <v>595960.05809600011</v>
      </c>
      <c r="BI59" s="151">
        <f t="shared" si="2"/>
        <v>100</v>
      </c>
      <c r="BJ59" s="153">
        <f t="shared" si="2"/>
        <v>0</v>
      </c>
      <c r="BK59" s="152">
        <f t="shared" si="2"/>
        <v>595960.05809600011</v>
      </c>
      <c r="BL59" s="151">
        <f t="shared" si="2"/>
        <v>100</v>
      </c>
      <c r="BM59" s="153">
        <f t="shared" si="2"/>
        <v>0</v>
      </c>
      <c r="BN59" s="152">
        <f t="shared" si="2"/>
        <v>595960.05809600011</v>
      </c>
      <c r="BO59" s="151">
        <f t="shared" si="2"/>
        <v>100</v>
      </c>
      <c r="BP59" s="153">
        <f t="shared" si="2"/>
        <v>0</v>
      </c>
      <c r="BQ59" s="152">
        <f t="shared" si="2"/>
        <v>595960.05809600011</v>
      </c>
      <c r="BR59" s="151">
        <f t="shared" si="2"/>
        <v>100</v>
      </c>
      <c r="BS59" s="153">
        <f t="shared" si="2"/>
        <v>0</v>
      </c>
      <c r="BT59" s="152">
        <f t="shared" si="2"/>
        <v>595960.05809600011</v>
      </c>
      <c r="BU59" s="151">
        <f t="shared" si="2"/>
        <v>100</v>
      </c>
      <c r="BV59" s="153">
        <f t="shared" si="2"/>
        <v>0</v>
      </c>
      <c r="BW59" s="152">
        <f t="shared" ref="BW59:EH59" si="3">BW$53+BT$59</f>
        <v>595960.05809600011</v>
      </c>
      <c r="BX59" s="151">
        <f t="shared" si="3"/>
        <v>100</v>
      </c>
      <c r="BY59" s="153">
        <f t="shared" si="3"/>
        <v>0</v>
      </c>
      <c r="BZ59" s="152">
        <f t="shared" si="3"/>
        <v>595960.05809600011</v>
      </c>
      <c r="CA59" s="151">
        <f t="shared" si="3"/>
        <v>100</v>
      </c>
      <c r="CB59" s="153">
        <f t="shared" si="3"/>
        <v>0</v>
      </c>
      <c r="CC59" s="152">
        <f t="shared" si="3"/>
        <v>595960.05809600011</v>
      </c>
      <c r="CD59" s="151">
        <f t="shared" si="3"/>
        <v>100</v>
      </c>
      <c r="CE59" s="153">
        <f t="shared" si="3"/>
        <v>0</v>
      </c>
      <c r="CF59" s="152">
        <f t="shared" si="3"/>
        <v>595960.05809600011</v>
      </c>
      <c r="CG59" s="151">
        <f t="shared" si="3"/>
        <v>100</v>
      </c>
      <c r="CH59" s="153">
        <f t="shared" si="3"/>
        <v>0</v>
      </c>
      <c r="CI59" s="152">
        <f t="shared" si="3"/>
        <v>595960.05809600011</v>
      </c>
      <c r="CJ59" s="151">
        <f t="shared" si="3"/>
        <v>100</v>
      </c>
      <c r="CK59" s="153">
        <f t="shared" si="3"/>
        <v>0</v>
      </c>
      <c r="CL59" s="152">
        <f t="shared" si="3"/>
        <v>595960.05809600011</v>
      </c>
      <c r="CM59" s="151">
        <f t="shared" si="3"/>
        <v>100</v>
      </c>
      <c r="CN59" s="153">
        <f t="shared" si="3"/>
        <v>0</v>
      </c>
      <c r="CO59" s="152">
        <f t="shared" si="3"/>
        <v>595960.05809600011</v>
      </c>
      <c r="CP59" s="151">
        <f t="shared" si="3"/>
        <v>100</v>
      </c>
      <c r="CQ59" s="153">
        <f t="shared" si="3"/>
        <v>0</v>
      </c>
      <c r="CR59" s="152">
        <f t="shared" si="3"/>
        <v>595960.05809600011</v>
      </c>
      <c r="CS59" s="151">
        <f t="shared" si="3"/>
        <v>100</v>
      </c>
      <c r="CT59" s="153">
        <f t="shared" si="3"/>
        <v>0</v>
      </c>
      <c r="CU59" s="152">
        <f t="shared" si="3"/>
        <v>595960.05809600011</v>
      </c>
      <c r="CV59" s="151">
        <f t="shared" si="3"/>
        <v>100</v>
      </c>
      <c r="CW59" s="153">
        <f t="shared" si="3"/>
        <v>0</v>
      </c>
      <c r="CX59" s="152">
        <f t="shared" si="3"/>
        <v>595960.05809600011</v>
      </c>
      <c r="CY59" s="151">
        <f t="shared" si="3"/>
        <v>100</v>
      </c>
      <c r="CZ59" s="153">
        <f t="shared" si="3"/>
        <v>0</v>
      </c>
      <c r="DA59" s="152">
        <f t="shared" si="3"/>
        <v>595960.05809600011</v>
      </c>
      <c r="DB59" s="151">
        <f t="shared" si="3"/>
        <v>100</v>
      </c>
      <c r="DC59" s="153">
        <f t="shared" si="3"/>
        <v>0</v>
      </c>
      <c r="DD59" s="152">
        <f t="shared" si="3"/>
        <v>595960.05809600011</v>
      </c>
      <c r="DE59" s="151">
        <f t="shared" si="3"/>
        <v>100</v>
      </c>
      <c r="DF59" s="153">
        <f t="shared" si="3"/>
        <v>0</v>
      </c>
      <c r="DG59" s="152">
        <f t="shared" si="3"/>
        <v>595960.05809600011</v>
      </c>
      <c r="DH59" s="151">
        <f t="shared" si="3"/>
        <v>100</v>
      </c>
      <c r="DI59" s="153">
        <f t="shared" si="3"/>
        <v>0</v>
      </c>
      <c r="DJ59" s="152">
        <f t="shared" si="3"/>
        <v>595960.05809600011</v>
      </c>
      <c r="DK59" s="151">
        <f t="shared" si="3"/>
        <v>100</v>
      </c>
      <c r="DL59" s="153">
        <f t="shared" si="3"/>
        <v>0</v>
      </c>
      <c r="DM59" s="152">
        <f t="shared" si="3"/>
        <v>595960.05809600011</v>
      </c>
      <c r="DN59" s="151">
        <f t="shared" si="3"/>
        <v>100</v>
      </c>
      <c r="DO59" s="153">
        <f t="shared" si="3"/>
        <v>0</v>
      </c>
      <c r="DP59" s="152">
        <f t="shared" si="3"/>
        <v>595960.05809600011</v>
      </c>
      <c r="DQ59" s="151">
        <f t="shared" si="3"/>
        <v>100</v>
      </c>
      <c r="DR59" s="153">
        <f t="shared" si="3"/>
        <v>0</v>
      </c>
      <c r="DS59" s="152">
        <f t="shared" si="3"/>
        <v>595960.05809600011</v>
      </c>
      <c r="DT59" s="151">
        <f t="shared" si="3"/>
        <v>100</v>
      </c>
      <c r="DU59" s="153">
        <f t="shared" si="3"/>
        <v>0</v>
      </c>
      <c r="DV59" s="152">
        <f t="shared" si="3"/>
        <v>595960.05809600011</v>
      </c>
      <c r="DW59" s="151">
        <f t="shared" si="3"/>
        <v>100</v>
      </c>
      <c r="DX59" s="153">
        <f t="shared" si="3"/>
        <v>0</v>
      </c>
      <c r="DY59" s="152">
        <f t="shared" si="3"/>
        <v>595960.05809600011</v>
      </c>
      <c r="DZ59" s="151">
        <f t="shared" si="3"/>
        <v>100</v>
      </c>
      <c r="EA59" s="153">
        <f t="shared" si="3"/>
        <v>0</v>
      </c>
      <c r="EB59" s="152">
        <f t="shared" si="3"/>
        <v>595960.05809600011</v>
      </c>
      <c r="EC59" s="151">
        <f t="shared" si="3"/>
        <v>100</v>
      </c>
      <c r="ED59" s="153">
        <f t="shared" si="3"/>
        <v>0</v>
      </c>
      <c r="EE59" s="152">
        <f t="shared" si="3"/>
        <v>595960.05809600011</v>
      </c>
      <c r="EF59" s="151">
        <f t="shared" si="3"/>
        <v>100</v>
      </c>
      <c r="EG59" s="153">
        <f t="shared" si="3"/>
        <v>0</v>
      </c>
      <c r="EH59" s="152">
        <f t="shared" si="3"/>
        <v>595960.05809600011</v>
      </c>
      <c r="EI59" s="151">
        <f t="shared" ref="EI59:GT59" si="4">EI$53+EF$59</f>
        <v>100</v>
      </c>
      <c r="EJ59" s="153">
        <f t="shared" si="4"/>
        <v>0</v>
      </c>
      <c r="EK59" s="152">
        <f t="shared" si="4"/>
        <v>595960.05809600011</v>
      </c>
      <c r="EL59" s="151">
        <f t="shared" si="4"/>
        <v>100</v>
      </c>
      <c r="EM59" s="153">
        <f t="shared" si="4"/>
        <v>0</v>
      </c>
      <c r="EN59" s="152">
        <f t="shared" si="4"/>
        <v>595960.05809600011</v>
      </c>
      <c r="EO59" s="151">
        <f t="shared" si="4"/>
        <v>100</v>
      </c>
      <c r="EP59" s="153">
        <f t="shared" si="4"/>
        <v>0</v>
      </c>
      <c r="EQ59" s="152">
        <f t="shared" si="4"/>
        <v>595960.05809600011</v>
      </c>
      <c r="ER59" s="151">
        <f t="shared" si="4"/>
        <v>100</v>
      </c>
      <c r="ES59" s="153">
        <f t="shared" si="4"/>
        <v>0</v>
      </c>
      <c r="ET59" s="152">
        <f t="shared" si="4"/>
        <v>595960.05809600011</v>
      </c>
      <c r="EU59" s="151">
        <f t="shared" si="4"/>
        <v>100</v>
      </c>
      <c r="EV59" s="153">
        <f t="shared" si="4"/>
        <v>0</v>
      </c>
      <c r="EW59" s="152">
        <f t="shared" si="4"/>
        <v>595960.05809600011</v>
      </c>
      <c r="EX59" s="151">
        <f t="shared" si="4"/>
        <v>100</v>
      </c>
      <c r="EY59" s="153">
        <f t="shared" si="4"/>
        <v>0</v>
      </c>
      <c r="EZ59" s="152">
        <f t="shared" si="4"/>
        <v>595960.05809600011</v>
      </c>
      <c r="FA59" s="151">
        <f t="shared" si="4"/>
        <v>100</v>
      </c>
      <c r="FB59" s="153">
        <f t="shared" si="4"/>
        <v>0</v>
      </c>
      <c r="FC59" s="152">
        <f t="shared" si="4"/>
        <v>595960.05809600011</v>
      </c>
      <c r="FD59" s="151">
        <f t="shared" si="4"/>
        <v>100</v>
      </c>
      <c r="FE59" s="153">
        <f t="shared" si="4"/>
        <v>0</v>
      </c>
      <c r="FF59" s="152">
        <f t="shared" si="4"/>
        <v>595960.05809600011</v>
      </c>
      <c r="FG59" s="151">
        <f t="shared" si="4"/>
        <v>100</v>
      </c>
      <c r="FH59" s="153">
        <f t="shared" si="4"/>
        <v>0</v>
      </c>
      <c r="FI59" s="152">
        <f t="shared" si="4"/>
        <v>595960.05809600011</v>
      </c>
      <c r="FJ59" s="151">
        <f t="shared" si="4"/>
        <v>100</v>
      </c>
      <c r="FK59" s="153">
        <f t="shared" si="4"/>
        <v>0</v>
      </c>
      <c r="FL59" s="152">
        <f t="shared" si="4"/>
        <v>595960.05809600011</v>
      </c>
      <c r="FM59" s="151">
        <f t="shared" si="4"/>
        <v>100</v>
      </c>
      <c r="FN59" s="153">
        <f t="shared" si="4"/>
        <v>0</v>
      </c>
      <c r="FO59" s="152">
        <f t="shared" si="4"/>
        <v>595960.05809600011</v>
      </c>
      <c r="FP59" s="151">
        <f t="shared" si="4"/>
        <v>100</v>
      </c>
      <c r="FQ59" s="153">
        <f t="shared" si="4"/>
        <v>0</v>
      </c>
      <c r="FR59" s="152">
        <f t="shared" si="4"/>
        <v>595960.05809600011</v>
      </c>
      <c r="FS59" s="151">
        <f t="shared" si="4"/>
        <v>100</v>
      </c>
      <c r="FT59" s="153">
        <f t="shared" si="4"/>
        <v>0</v>
      </c>
      <c r="FU59" s="152">
        <f t="shared" si="4"/>
        <v>595960.05809600011</v>
      </c>
      <c r="FV59" s="151">
        <f t="shared" si="4"/>
        <v>100</v>
      </c>
      <c r="FW59" s="153">
        <f t="shared" si="4"/>
        <v>0</v>
      </c>
      <c r="FX59" s="152">
        <f t="shared" si="4"/>
        <v>595960.05809600011</v>
      </c>
      <c r="FY59" s="151">
        <f t="shared" si="4"/>
        <v>100</v>
      </c>
      <c r="FZ59" s="153">
        <f t="shared" si="4"/>
        <v>0</v>
      </c>
      <c r="GA59" s="152">
        <f t="shared" si="4"/>
        <v>595960.05809600011</v>
      </c>
      <c r="GB59" s="151">
        <f t="shared" si="4"/>
        <v>100</v>
      </c>
      <c r="GC59" s="153">
        <f t="shared" si="4"/>
        <v>0</v>
      </c>
      <c r="GD59" s="152">
        <f t="shared" si="4"/>
        <v>595960.05809600011</v>
      </c>
      <c r="GE59" s="151">
        <f t="shared" si="4"/>
        <v>100</v>
      </c>
      <c r="GF59" s="153">
        <f t="shared" si="4"/>
        <v>0</v>
      </c>
      <c r="GG59" s="152">
        <f t="shared" si="4"/>
        <v>595960.05809600011</v>
      </c>
      <c r="GH59" s="151">
        <f t="shared" si="4"/>
        <v>100</v>
      </c>
      <c r="GI59" s="153">
        <f t="shared" si="4"/>
        <v>0</v>
      </c>
      <c r="GJ59" s="152">
        <f t="shared" si="4"/>
        <v>595960.05809600011</v>
      </c>
      <c r="GK59" s="151">
        <f t="shared" si="4"/>
        <v>100</v>
      </c>
      <c r="GL59" s="153">
        <f t="shared" si="4"/>
        <v>0</v>
      </c>
      <c r="GM59" s="152">
        <f t="shared" si="4"/>
        <v>595960.05809600011</v>
      </c>
      <c r="GN59" s="151">
        <f t="shared" si="4"/>
        <v>100</v>
      </c>
      <c r="GO59" s="153">
        <f t="shared" si="4"/>
        <v>0</v>
      </c>
      <c r="GP59" s="152">
        <f t="shared" si="4"/>
        <v>595960.05809600011</v>
      </c>
      <c r="GQ59" s="151">
        <f t="shared" si="4"/>
        <v>100</v>
      </c>
      <c r="GR59" s="153">
        <f t="shared" si="4"/>
        <v>0</v>
      </c>
      <c r="GS59" s="152">
        <f t="shared" si="4"/>
        <v>595960.05809600011</v>
      </c>
      <c r="GT59" s="151">
        <f t="shared" si="4"/>
        <v>100</v>
      </c>
      <c r="GU59" s="153">
        <f t="shared" ref="GU59:IV59" si="5">GU$53+GR$59</f>
        <v>0</v>
      </c>
      <c r="GV59" s="152">
        <f t="shared" si="5"/>
        <v>595960.05809600011</v>
      </c>
      <c r="GW59" s="151">
        <f t="shared" si="5"/>
        <v>100</v>
      </c>
      <c r="GX59" s="153">
        <f t="shared" si="5"/>
        <v>0</v>
      </c>
      <c r="GY59" s="152">
        <f t="shared" si="5"/>
        <v>595960.05809600011</v>
      </c>
      <c r="GZ59" s="151">
        <f t="shared" si="5"/>
        <v>100</v>
      </c>
      <c r="HA59" s="153">
        <f t="shared" si="5"/>
        <v>0</v>
      </c>
      <c r="HB59" s="152">
        <f t="shared" si="5"/>
        <v>595960.05809600011</v>
      </c>
      <c r="HC59" s="151">
        <f t="shared" si="5"/>
        <v>100</v>
      </c>
      <c r="HD59" s="153">
        <f t="shared" si="5"/>
        <v>0</v>
      </c>
      <c r="HE59" s="152">
        <f t="shared" si="5"/>
        <v>595960.05809600011</v>
      </c>
      <c r="HF59" s="151">
        <f t="shared" si="5"/>
        <v>100</v>
      </c>
      <c r="HG59" s="153">
        <f t="shared" si="5"/>
        <v>0</v>
      </c>
      <c r="HH59" s="152">
        <f t="shared" si="5"/>
        <v>595960.05809600011</v>
      </c>
      <c r="HI59" s="151">
        <f t="shared" si="5"/>
        <v>100</v>
      </c>
      <c r="HJ59" s="153">
        <f t="shared" si="5"/>
        <v>0</v>
      </c>
      <c r="HK59" s="152">
        <f t="shared" si="5"/>
        <v>595960.05809600011</v>
      </c>
      <c r="HL59" s="151">
        <f t="shared" si="5"/>
        <v>100</v>
      </c>
      <c r="HM59" s="153">
        <f t="shared" si="5"/>
        <v>0</v>
      </c>
      <c r="HN59" s="152">
        <f t="shared" si="5"/>
        <v>595960.05809600011</v>
      </c>
      <c r="HO59" s="151">
        <f t="shared" si="5"/>
        <v>100</v>
      </c>
      <c r="HP59" s="153">
        <f t="shared" si="5"/>
        <v>0</v>
      </c>
      <c r="HQ59" s="152">
        <f t="shared" si="5"/>
        <v>595960.05809600011</v>
      </c>
      <c r="HR59" s="151">
        <f t="shared" si="5"/>
        <v>100</v>
      </c>
      <c r="HS59" s="153">
        <f t="shared" si="5"/>
        <v>0</v>
      </c>
      <c r="HT59" s="152">
        <f t="shared" si="5"/>
        <v>595960.05809600011</v>
      </c>
      <c r="HU59" s="151">
        <f t="shared" si="5"/>
        <v>100</v>
      </c>
      <c r="HV59" s="153">
        <f t="shared" si="5"/>
        <v>0</v>
      </c>
      <c r="HW59" s="152">
        <f t="shared" si="5"/>
        <v>595960.05809600011</v>
      </c>
      <c r="HX59" s="151">
        <f t="shared" si="5"/>
        <v>100</v>
      </c>
      <c r="HY59" s="153">
        <f t="shared" si="5"/>
        <v>0</v>
      </c>
      <c r="HZ59" s="152">
        <f t="shared" si="5"/>
        <v>595960.05809600011</v>
      </c>
      <c r="IA59" s="151">
        <f t="shared" si="5"/>
        <v>100</v>
      </c>
      <c r="IB59" s="153">
        <f t="shared" si="5"/>
        <v>0</v>
      </c>
      <c r="IC59" s="152">
        <f t="shared" si="5"/>
        <v>595960.05809600011</v>
      </c>
      <c r="ID59" s="151">
        <f t="shared" si="5"/>
        <v>100</v>
      </c>
      <c r="IE59" s="153">
        <f t="shared" si="5"/>
        <v>0</v>
      </c>
      <c r="IF59" s="152">
        <f t="shared" si="5"/>
        <v>595960.05809600011</v>
      </c>
      <c r="IG59" s="151">
        <f t="shared" si="5"/>
        <v>100</v>
      </c>
      <c r="IH59" s="153">
        <f t="shared" si="5"/>
        <v>0</v>
      </c>
      <c r="II59" s="152">
        <f t="shared" si="5"/>
        <v>595960.05809600011</v>
      </c>
      <c r="IJ59" s="151">
        <f t="shared" si="5"/>
        <v>100</v>
      </c>
      <c r="IK59" s="153">
        <f t="shared" si="5"/>
        <v>0</v>
      </c>
      <c r="IL59" s="152">
        <f t="shared" si="5"/>
        <v>595960.05809600011</v>
      </c>
      <c r="IM59" s="151">
        <f t="shared" si="5"/>
        <v>100</v>
      </c>
      <c r="IN59" s="153">
        <f t="shared" si="5"/>
        <v>0</v>
      </c>
      <c r="IO59" s="152">
        <f t="shared" si="5"/>
        <v>595960.05809600011</v>
      </c>
      <c r="IP59" s="151">
        <f t="shared" si="5"/>
        <v>100</v>
      </c>
      <c r="IQ59" s="153">
        <f t="shared" si="5"/>
        <v>0</v>
      </c>
      <c r="IR59" s="152">
        <f t="shared" si="5"/>
        <v>595960.05809600011</v>
      </c>
      <c r="IS59" s="151">
        <f t="shared" si="5"/>
        <v>100</v>
      </c>
      <c r="IT59" s="153">
        <f t="shared" si="5"/>
        <v>0</v>
      </c>
      <c r="IU59" s="152">
        <f t="shared" si="5"/>
        <v>595960.05809600011</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40</v>
      </c>
      <c r="B69" s="142"/>
      <c r="C69" s="142"/>
      <c r="D69" s="142"/>
      <c r="F69" s="30"/>
      <c r="H69" s="143" t="s">
        <v>19</v>
      </c>
      <c r="I69" s="142"/>
      <c r="J69" s="142"/>
      <c r="N69" s="143" t="s">
        <v>19</v>
      </c>
      <c r="O69" s="142"/>
      <c r="P69" s="142"/>
      <c r="Q69" s="30"/>
      <c r="R69" s="360">
        <v>43278</v>
      </c>
      <c r="S69" s="360"/>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39</v>
      </c>
      <c r="B70" s="141">
        <f>QCI!$C$61</f>
        <v>0</v>
      </c>
      <c r="C70" s="141"/>
      <c r="D70" s="141"/>
      <c r="H70" s="20" t="s">
        <v>39</v>
      </c>
      <c r="I70" s="23"/>
      <c r="J70" s="22"/>
      <c r="K70" s="139"/>
      <c r="N70" s="20" t="s">
        <v>39</v>
      </c>
      <c r="O70" s="23"/>
      <c r="P70" s="22"/>
      <c r="Q70" s="138"/>
      <c r="R70" s="359" t="s">
        <v>38</v>
      </c>
      <c r="S70" s="359"/>
      <c r="T70" s="20"/>
      <c r="U70" s="20"/>
      <c r="W70" s="20" t="s">
        <v>39</v>
      </c>
      <c r="X70" s="17">
        <f>$I$70</f>
        <v>0</v>
      </c>
      <c r="Y70" s="136"/>
      <c r="AC70" s="20" t="s">
        <v>39</v>
      </c>
      <c r="AD70" s="17">
        <f>$O$70</f>
        <v>0</v>
      </c>
      <c r="AE70" s="136"/>
      <c r="AI70" s="20"/>
      <c r="AJ70" s="20"/>
      <c r="AL70" s="20" t="s">
        <v>39</v>
      </c>
      <c r="AM70" s="17">
        <f>$I$70</f>
        <v>0</v>
      </c>
      <c r="AN70" s="136"/>
      <c r="AR70" s="20" t="s">
        <v>39</v>
      </c>
      <c r="AS70" s="17">
        <f>$O$70</f>
        <v>0</v>
      </c>
      <c r="AT70" s="136"/>
      <c r="AX70" s="20"/>
      <c r="AY70" s="20"/>
      <c r="BA70" s="20" t="s">
        <v>39</v>
      </c>
      <c r="BB70" s="17">
        <f>$I$70</f>
        <v>0</v>
      </c>
      <c r="BC70" s="136"/>
      <c r="BG70" s="20" t="s">
        <v>39</v>
      </c>
      <c r="BH70" s="17">
        <f>$O$70</f>
        <v>0</v>
      </c>
      <c r="BI70" s="136"/>
      <c r="BM70" s="20"/>
      <c r="BN70" s="20"/>
      <c r="BP70" s="20" t="s">
        <v>39</v>
      </c>
      <c r="BQ70" s="17">
        <f>$I$70</f>
        <v>0</v>
      </c>
      <c r="BR70" s="136"/>
      <c r="BV70" s="20" t="s">
        <v>39</v>
      </c>
      <c r="BW70" s="17">
        <f>$O$70</f>
        <v>0</v>
      </c>
      <c r="BX70" s="136"/>
      <c r="CB70" s="20"/>
      <c r="CC70" s="20"/>
      <c r="CE70" s="20" t="s">
        <v>39</v>
      </c>
      <c r="CF70" s="17">
        <f>$I$70</f>
        <v>0</v>
      </c>
      <c r="CG70" s="136"/>
      <c r="CK70" s="20" t="s">
        <v>39</v>
      </c>
      <c r="CL70" s="17">
        <f>$O$70</f>
        <v>0</v>
      </c>
      <c r="CM70" s="136"/>
      <c r="CQ70" s="20"/>
      <c r="CR70" s="20"/>
      <c r="CT70" s="20" t="s">
        <v>39</v>
      </c>
      <c r="CU70" s="17">
        <f>$I$70</f>
        <v>0</v>
      </c>
      <c r="CV70" s="136"/>
      <c r="CZ70" s="20" t="s">
        <v>39</v>
      </c>
      <c r="DA70" s="17">
        <f>$O$70</f>
        <v>0</v>
      </c>
      <c r="DB70" s="136"/>
      <c r="DF70" s="20"/>
      <c r="DG70" s="20"/>
      <c r="DI70" s="20" t="s">
        <v>39</v>
      </c>
      <c r="DJ70" s="17">
        <f>$I$70</f>
        <v>0</v>
      </c>
      <c r="DK70" s="136"/>
      <c r="DO70" s="20" t="s">
        <v>39</v>
      </c>
      <c r="DP70" s="17">
        <f>$O$70</f>
        <v>0</v>
      </c>
      <c r="DQ70" s="136"/>
      <c r="DU70" s="20"/>
      <c r="DV70" s="20"/>
      <c r="DX70" s="20" t="s">
        <v>39</v>
      </c>
      <c r="DY70" s="17">
        <f>$I$70</f>
        <v>0</v>
      </c>
      <c r="DZ70" s="136"/>
      <c r="ED70" s="20" t="s">
        <v>39</v>
      </c>
      <c r="EE70" s="17">
        <f>$O$70</f>
        <v>0</v>
      </c>
      <c r="EF70" s="136"/>
      <c r="EJ70" s="20"/>
      <c r="EK70" s="20"/>
      <c r="EM70" s="20" t="s">
        <v>39</v>
      </c>
      <c r="EN70" s="17">
        <f>$I$70</f>
        <v>0</v>
      </c>
      <c r="EO70" s="136"/>
      <c r="ES70" s="20" t="s">
        <v>39</v>
      </c>
      <c r="ET70" s="17">
        <f>$O$70</f>
        <v>0</v>
      </c>
      <c r="EU70" s="136"/>
      <c r="EY70" s="20"/>
      <c r="EZ70" s="20"/>
      <c r="FB70" s="20" t="s">
        <v>39</v>
      </c>
      <c r="FC70" s="17">
        <f>$I$70</f>
        <v>0</v>
      </c>
      <c r="FD70" s="136"/>
      <c r="FH70" s="20" t="s">
        <v>39</v>
      </c>
      <c r="FI70" s="17">
        <f>$O$70</f>
        <v>0</v>
      </c>
      <c r="FJ70" s="136"/>
      <c r="FN70" s="20"/>
      <c r="FO70" s="20"/>
      <c r="FQ70" s="20" t="s">
        <v>39</v>
      </c>
      <c r="FR70" s="17">
        <f>$I$70</f>
        <v>0</v>
      </c>
      <c r="FS70" s="136"/>
      <c r="FW70" s="20" t="s">
        <v>39</v>
      </c>
      <c r="FX70" s="17">
        <f>$O$70</f>
        <v>0</v>
      </c>
      <c r="FY70" s="136"/>
      <c r="GC70" s="20"/>
      <c r="GD70" s="20"/>
      <c r="GF70" s="20" t="s">
        <v>39</v>
      </c>
      <c r="GG70" s="17">
        <f>$I$70</f>
        <v>0</v>
      </c>
      <c r="GH70" s="136"/>
      <c r="GL70" s="20" t="s">
        <v>39</v>
      </c>
      <c r="GM70" s="17">
        <f>$O$70</f>
        <v>0</v>
      </c>
      <c r="GN70" s="136"/>
      <c r="GR70" s="20"/>
      <c r="GS70" s="20"/>
      <c r="GU70" s="20" t="s">
        <v>39</v>
      </c>
      <c r="GV70" s="17">
        <f>$I$70</f>
        <v>0</v>
      </c>
      <c r="GW70" s="136"/>
      <c r="HA70" s="20" t="s">
        <v>39</v>
      </c>
      <c r="HB70" s="17">
        <f>$O$70</f>
        <v>0</v>
      </c>
      <c r="HC70" s="136"/>
      <c r="HG70" s="20"/>
      <c r="HH70" s="20"/>
      <c r="HJ70" s="20" t="s">
        <v>39</v>
      </c>
      <c r="HK70" s="17">
        <f>$I$70</f>
        <v>0</v>
      </c>
      <c r="HL70" s="136"/>
      <c r="HP70" s="20" t="s">
        <v>39</v>
      </c>
      <c r="HQ70" s="17">
        <f>$O$70</f>
        <v>0</v>
      </c>
      <c r="HR70" s="136"/>
      <c r="HV70" s="20"/>
      <c r="HW70" s="20"/>
      <c r="HY70" s="20" t="s">
        <v>39</v>
      </c>
      <c r="HZ70" s="17">
        <f>$I$70</f>
        <v>0</v>
      </c>
      <c r="IA70" s="136"/>
      <c r="IE70" s="20" t="s">
        <v>39</v>
      </c>
      <c r="IF70" s="17">
        <f>$O$70</f>
        <v>0</v>
      </c>
      <c r="IG70" s="136"/>
    </row>
    <row r="71" spans="1:254" s="135" customFormat="1" ht="12" customHeight="1" x14ac:dyDescent="0.2">
      <c r="A71" s="20" t="s">
        <v>37</v>
      </c>
      <c r="B71" s="140">
        <f>QCI!$C$62</f>
        <v>0</v>
      </c>
      <c r="C71" s="140"/>
      <c r="D71" s="140"/>
      <c r="H71" s="20" t="s">
        <v>36</v>
      </c>
      <c r="I71" s="23"/>
      <c r="J71" s="22"/>
      <c r="K71" s="139"/>
      <c r="N71" s="20" t="s">
        <v>36</v>
      </c>
      <c r="O71" s="23"/>
      <c r="P71" s="22"/>
      <c r="Q71" s="138"/>
      <c r="R71" s="24"/>
      <c r="S71" s="137"/>
      <c r="T71" s="20"/>
      <c r="U71" s="20"/>
      <c r="W71" s="20" t="s">
        <v>36</v>
      </c>
      <c r="X71" s="17">
        <f>$I$71</f>
        <v>0</v>
      </c>
      <c r="Y71" s="136"/>
      <c r="AC71" s="20" t="s">
        <v>36</v>
      </c>
      <c r="AD71" s="17">
        <f>$O$71</f>
        <v>0</v>
      </c>
      <c r="AE71" s="136"/>
      <c r="AI71" s="20"/>
      <c r="AJ71" s="20"/>
      <c r="AL71" s="20" t="s">
        <v>36</v>
      </c>
      <c r="AM71" s="17">
        <f>$I$71</f>
        <v>0</v>
      </c>
      <c r="AN71" s="136"/>
      <c r="AR71" s="20" t="s">
        <v>36</v>
      </c>
      <c r="AS71" s="17">
        <f>$O$71</f>
        <v>0</v>
      </c>
      <c r="AT71" s="136"/>
      <c r="AX71" s="20"/>
      <c r="AY71" s="20"/>
      <c r="BA71" s="20" t="s">
        <v>36</v>
      </c>
      <c r="BB71" s="17">
        <f>$I$71</f>
        <v>0</v>
      </c>
      <c r="BC71" s="136"/>
      <c r="BG71" s="20" t="s">
        <v>36</v>
      </c>
      <c r="BH71" s="17">
        <f>$O$71</f>
        <v>0</v>
      </c>
      <c r="BI71" s="136"/>
      <c r="BM71" s="20"/>
      <c r="BN71" s="20"/>
      <c r="BP71" s="20" t="s">
        <v>36</v>
      </c>
      <c r="BQ71" s="17">
        <f>$I$71</f>
        <v>0</v>
      </c>
      <c r="BR71" s="136"/>
      <c r="BV71" s="20" t="s">
        <v>36</v>
      </c>
      <c r="BW71" s="17">
        <f>$O$71</f>
        <v>0</v>
      </c>
      <c r="BX71" s="136"/>
      <c r="CB71" s="20"/>
      <c r="CC71" s="20"/>
      <c r="CE71" s="20" t="s">
        <v>36</v>
      </c>
      <c r="CF71" s="17">
        <f>$I$71</f>
        <v>0</v>
      </c>
      <c r="CG71" s="136"/>
      <c r="CK71" s="20" t="s">
        <v>36</v>
      </c>
      <c r="CL71" s="17">
        <f>$O$71</f>
        <v>0</v>
      </c>
      <c r="CM71" s="136"/>
      <c r="CQ71" s="20"/>
      <c r="CR71" s="20"/>
      <c r="CT71" s="20" t="s">
        <v>36</v>
      </c>
      <c r="CU71" s="17">
        <f>$I$71</f>
        <v>0</v>
      </c>
      <c r="CV71" s="136"/>
      <c r="CZ71" s="20" t="s">
        <v>36</v>
      </c>
      <c r="DA71" s="17">
        <f>$O$71</f>
        <v>0</v>
      </c>
      <c r="DB71" s="136"/>
      <c r="DF71" s="20"/>
      <c r="DG71" s="20"/>
      <c r="DI71" s="20" t="s">
        <v>36</v>
      </c>
      <c r="DJ71" s="17">
        <f>$I$71</f>
        <v>0</v>
      </c>
      <c r="DK71" s="136"/>
      <c r="DO71" s="20" t="s">
        <v>36</v>
      </c>
      <c r="DP71" s="17">
        <f>$O$71</f>
        <v>0</v>
      </c>
      <c r="DQ71" s="136"/>
      <c r="DU71" s="20"/>
      <c r="DV71" s="20"/>
      <c r="DX71" s="20" t="s">
        <v>36</v>
      </c>
      <c r="DY71" s="17">
        <f>$I$71</f>
        <v>0</v>
      </c>
      <c r="DZ71" s="136"/>
      <c r="ED71" s="20" t="s">
        <v>36</v>
      </c>
      <c r="EE71" s="17">
        <f>$O$71</f>
        <v>0</v>
      </c>
      <c r="EF71" s="136"/>
      <c r="EJ71" s="20"/>
      <c r="EK71" s="20"/>
      <c r="EM71" s="20" t="s">
        <v>36</v>
      </c>
      <c r="EN71" s="17">
        <f>$I$71</f>
        <v>0</v>
      </c>
      <c r="EO71" s="136"/>
      <c r="ES71" s="20" t="s">
        <v>36</v>
      </c>
      <c r="ET71" s="17">
        <f>$O$71</f>
        <v>0</v>
      </c>
      <c r="EU71" s="136"/>
      <c r="EY71" s="20"/>
      <c r="EZ71" s="20"/>
      <c r="FB71" s="20" t="s">
        <v>36</v>
      </c>
      <c r="FC71" s="17">
        <f>$I$71</f>
        <v>0</v>
      </c>
      <c r="FD71" s="136"/>
      <c r="FH71" s="20" t="s">
        <v>36</v>
      </c>
      <c r="FI71" s="17">
        <f>$O$71</f>
        <v>0</v>
      </c>
      <c r="FJ71" s="136"/>
      <c r="FN71" s="20"/>
      <c r="FO71" s="20"/>
      <c r="FQ71" s="20" t="s">
        <v>36</v>
      </c>
      <c r="FR71" s="17">
        <f>$I$71</f>
        <v>0</v>
      </c>
      <c r="FS71" s="136"/>
      <c r="FW71" s="20" t="s">
        <v>36</v>
      </c>
      <c r="FX71" s="17">
        <f>$O$71</f>
        <v>0</v>
      </c>
      <c r="FY71" s="136"/>
      <c r="GC71" s="20"/>
      <c r="GD71" s="20"/>
      <c r="GF71" s="20" t="s">
        <v>36</v>
      </c>
      <c r="GG71" s="17">
        <f>$I$71</f>
        <v>0</v>
      </c>
      <c r="GH71" s="136"/>
      <c r="GL71" s="20" t="s">
        <v>36</v>
      </c>
      <c r="GM71" s="17">
        <f>$O$71</f>
        <v>0</v>
      </c>
      <c r="GN71" s="136"/>
      <c r="GR71" s="20"/>
      <c r="GS71" s="20"/>
      <c r="GU71" s="20" t="s">
        <v>36</v>
      </c>
      <c r="GV71" s="17">
        <f>$I$71</f>
        <v>0</v>
      </c>
      <c r="GW71" s="136"/>
      <c r="HA71" s="20" t="s">
        <v>36</v>
      </c>
      <c r="HB71" s="17">
        <f>$O$71</f>
        <v>0</v>
      </c>
      <c r="HC71" s="136"/>
      <c r="HG71" s="20"/>
      <c r="HH71" s="20"/>
      <c r="HJ71" s="20" t="s">
        <v>36</v>
      </c>
      <c r="HK71" s="17">
        <f>$I$71</f>
        <v>0</v>
      </c>
      <c r="HL71" s="136"/>
      <c r="HP71" s="20" t="s">
        <v>36</v>
      </c>
      <c r="HQ71" s="17">
        <f>$O$71</f>
        <v>0</v>
      </c>
      <c r="HR71" s="136"/>
      <c r="HV71" s="20"/>
      <c r="HW71" s="20"/>
      <c r="HY71" s="20" t="s">
        <v>36</v>
      </c>
      <c r="HZ71" s="17">
        <f>$I$71</f>
        <v>0</v>
      </c>
      <c r="IA71" s="136"/>
      <c r="IE71" s="20" t="s">
        <v>36</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2018-08-22T17:53:53Z</cp:lastPrinted>
  <dcterms:created xsi:type="dcterms:W3CDTF">2018-04-09T16:51:31Z</dcterms:created>
  <dcterms:modified xsi:type="dcterms:W3CDTF">2019-01-02T19:57:21Z</dcterms:modified>
</cp:coreProperties>
</file>