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0" yWindow="255" windowWidth="9720" windowHeight="6345"/>
  </bookViews>
  <sheets>
    <sheet name="Plan1" sheetId="1" r:id="rId1"/>
  </sheets>
  <definedNames>
    <definedName name="_xlnm.Print_Area" localSheetId="0">Plan1!$A$2:$U$23</definedName>
  </definedNames>
  <calcPr calcId="124519"/>
</workbook>
</file>

<file path=xl/calcChain.xml><?xml version="1.0" encoding="utf-8"?>
<calcChain xmlns="http://schemas.openxmlformats.org/spreadsheetml/2006/main">
  <c r="L20" i="1"/>
  <c r="L23"/>
  <c r="M20"/>
  <c r="M21"/>
  <c r="L21" s="1"/>
  <c r="P21" s="1"/>
  <c r="S21" s="1"/>
  <c r="M22"/>
  <c r="L22" s="1"/>
  <c r="M23"/>
  <c r="S11"/>
  <c r="S12"/>
  <c r="S14"/>
  <c r="S15"/>
  <c r="S16"/>
  <c r="S17"/>
  <c r="S18"/>
  <c r="S19"/>
  <c r="P11"/>
  <c r="P12"/>
  <c r="P14"/>
  <c r="P15"/>
  <c r="P16"/>
  <c r="P17"/>
  <c r="P18"/>
  <c r="P19"/>
  <c r="C19"/>
  <c r="P20"/>
  <c r="S20" s="1"/>
  <c r="F22"/>
  <c r="H12"/>
  <c r="H13" s="1"/>
  <c r="H15" s="1"/>
  <c r="H10"/>
  <c r="F23"/>
  <c r="I23"/>
  <c r="K23"/>
  <c r="J23" s="1"/>
  <c r="D23"/>
  <c r="C23"/>
  <c r="C16"/>
  <c r="M16" s="1"/>
  <c r="L16" s="1"/>
  <c r="C17"/>
  <c r="F17" s="1"/>
  <c r="C18"/>
  <c r="C10"/>
  <c r="D11"/>
  <c r="C12"/>
  <c r="C13"/>
  <c r="M13" s="1"/>
  <c r="L13" s="1"/>
  <c r="C14"/>
  <c r="D14"/>
  <c r="C15"/>
  <c r="F15" s="1"/>
  <c r="M12"/>
  <c r="L12" s="1"/>
  <c r="D10"/>
  <c r="D19"/>
  <c r="F21"/>
  <c r="I22"/>
  <c r="K22"/>
  <c r="J22" s="1"/>
  <c r="F18"/>
  <c r="C9"/>
  <c r="D9" s="1"/>
  <c r="F9" s="1"/>
  <c r="K18"/>
  <c r="J18" s="1"/>
  <c r="K19"/>
  <c r="J19" s="1"/>
  <c r="K20"/>
  <c r="J20" s="1"/>
  <c r="K21"/>
  <c r="J21" s="1"/>
  <c r="I19"/>
  <c r="I20"/>
  <c r="I21"/>
  <c r="H9"/>
  <c r="I9"/>
  <c r="K9"/>
  <c r="J9" s="1"/>
  <c r="I10"/>
  <c r="K10"/>
  <c r="J10" s="1"/>
  <c r="I11"/>
  <c r="K11"/>
  <c r="J11" s="1"/>
  <c r="I12"/>
  <c r="K12"/>
  <c r="J12" s="1"/>
  <c r="I13"/>
  <c r="K13"/>
  <c r="J13" s="1"/>
  <c r="P13" s="1"/>
  <c r="S13" s="1"/>
  <c r="I14"/>
  <c r="K14"/>
  <c r="J14" s="1"/>
  <c r="I15"/>
  <c r="K15"/>
  <c r="J15" s="1"/>
  <c r="I16"/>
  <c r="K16"/>
  <c r="J16" s="1"/>
  <c r="I17"/>
  <c r="K17"/>
  <c r="J17" s="1"/>
  <c r="I18"/>
  <c r="M18"/>
  <c r="L18" s="1"/>
  <c r="D20"/>
  <c r="D18"/>
  <c r="P23" l="1"/>
  <c r="S23" s="1"/>
  <c r="T23" s="1"/>
  <c r="U23" s="1"/>
  <c r="F20"/>
  <c r="H16"/>
  <c r="H17" s="1"/>
  <c r="H18" s="1"/>
  <c r="H19" s="1"/>
  <c r="H21" s="1"/>
  <c r="H22" s="1"/>
  <c r="H23" s="1"/>
  <c r="Q23" s="1"/>
  <c r="Q15"/>
  <c r="D22"/>
  <c r="D21"/>
  <c r="M11"/>
  <c r="L11" s="1"/>
  <c r="T11" s="1"/>
  <c r="U11" s="1"/>
  <c r="F11"/>
  <c r="F19"/>
  <c r="D15"/>
  <c r="T20"/>
  <c r="U20" s="1"/>
  <c r="Q16"/>
  <c r="T18"/>
  <c r="U18" s="1"/>
  <c r="M9"/>
  <c r="L9" s="1"/>
  <c r="M14"/>
  <c r="L14" s="1"/>
  <c r="T14" s="1"/>
  <c r="U14" s="1"/>
  <c r="F14"/>
  <c r="T12"/>
  <c r="U12" s="1"/>
  <c r="T16"/>
  <c r="U16" s="1"/>
  <c r="F16"/>
  <c r="D16"/>
  <c r="D13"/>
  <c r="F13"/>
  <c r="Q9"/>
  <c r="F10"/>
  <c r="M10"/>
  <c r="L10" s="1"/>
  <c r="P10" s="1"/>
  <c r="S10" s="1"/>
  <c r="T10" s="1"/>
  <c r="U10" s="1"/>
  <c r="Q14"/>
  <c r="Q13"/>
  <c r="Q12"/>
  <c r="Q10"/>
  <c r="Q11"/>
  <c r="P9"/>
  <c r="S9" s="1"/>
  <c r="T9" s="1"/>
  <c r="U9" s="1"/>
  <c r="T13"/>
  <c r="U13" s="1"/>
  <c r="T21"/>
  <c r="U21" s="1"/>
  <c r="F12"/>
  <c r="M19"/>
  <c r="L19" s="1"/>
  <c r="T19" s="1"/>
  <c r="U19" s="1"/>
  <c r="M17"/>
  <c r="L17" s="1"/>
  <c r="T17" s="1"/>
  <c r="U17" s="1"/>
  <c r="D12"/>
  <c r="D17"/>
  <c r="Q17"/>
  <c r="M15"/>
  <c r="L15" s="1"/>
  <c r="T15" s="1"/>
  <c r="U15" s="1"/>
  <c r="P22" l="1"/>
  <c r="S22" s="1"/>
  <c r="T22" s="1"/>
  <c r="U22" s="1"/>
  <c r="Q18"/>
  <c r="Q19"/>
  <c r="Q20" l="1"/>
  <c r="Q22" l="1"/>
  <c r="Q21"/>
</calcChain>
</file>

<file path=xl/sharedStrings.xml><?xml version="1.0" encoding="utf-8"?>
<sst xmlns="http://schemas.openxmlformats.org/spreadsheetml/2006/main" count="84" uniqueCount="64">
  <si>
    <t>(L)</t>
  </si>
  <si>
    <t>i</t>
  </si>
  <si>
    <t>(m)</t>
  </si>
  <si>
    <t>(trecho)</t>
  </si>
  <si>
    <t>(montante)</t>
  </si>
  <si>
    <t>(jusante)</t>
  </si>
  <si>
    <t>(calculada)</t>
  </si>
  <si>
    <t>ÁREA (ha)</t>
  </si>
  <si>
    <t>(prevista)</t>
  </si>
  <si>
    <t>(corrigida)</t>
  </si>
  <si>
    <t>D (m)</t>
  </si>
  <si>
    <t>V (m/s)</t>
  </si>
  <si>
    <t>DATA</t>
  </si>
  <si>
    <t>OBSERVAÇÃO:</t>
  </si>
  <si>
    <t>DE   GALERIA   DE   ÁGUAS   PLUVIAIS</t>
  </si>
  <si>
    <t>PLANILHA   DE  CÁLCULO   PARA   DIMENSIONAMENTO</t>
  </si>
  <si>
    <t>FOLHA  :  01 / 01</t>
  </si>
  <si>
    <t>declivid.</t>
  </si>
  <si>
    <t>(m/m)</t>
  </si>
  <si>
    <t>(mm/h)</t>
  </si>
  <si>
    <t>RBRH – Revista Brasileira de Recursos Hídricos</t>
  </si>
  <si>
    <t>Volume 19 n.4 –Out/Dez 2014,260-267</t>
  </si>
  <si>
    <t xml:space="preserve"> Q (L/s)</t>
  </si>
  <si>
    <t>Q (L/s)</t>
  </si>
  <si>
    <t>altura</t>
  </si>
  <si>
    <t>soleira</t>
  </si>
  <si>
    <t>greide</t>
  </si>
  <si>
    <t>TUBUL.</t>
  </si>
  <si>
    <t>altura (h)</t>
  </si>
  <si>
    <t>1</t>
  </si>
  <si>
    <t>2</t>
  </si>
  <si>
    <t>coef. Man</t>
  </si>
  <si>
    <t>rib loc</t>
  </si>
  <si>
    <t>n=</t>
  </si>
  <si>
    <t>mont</t>
  </si>
  <si>
    <t>jusante</t>
  </si>
  <si>
    <t>Prof. soleira</t>
  </si>
  <si>
    <t>Prof. Soleira</t>
  </si>
  <si>
    <t>COTA TUB. MONTAN.</t>
  </si>
  <si>
    <t>COTA TUB. JUSAN.</t>
  </si>
  <si>
    <t>(diâm)</t>
  </si>
  <si>
    <t>tc(min)</t>
  </si>
  <si>
    <t>T(anos)</t>
  </si>
  <si>
    <t>C (run off)</t>
  </si>
  <si>
    <t>CLP</t>
  </si>
  <si>
    <t>Conc.</t>
  </si>
  <si>
    <t>PROJ.</t>
  </si>
  <si>
    <t>(acumul.)</t>
  </si>
  <si>
    <t>(veloc.)</t>
  </si>
  <si>
    <t>-</t>
  </si>
  <si>
    <t>fonte: PRECIPITAÇÃO</t>
  </si>
  <si>
    <t>COTA DO GREIDE</t>
  </si>
  <si>
    <t>5</t>
  </si>
  <si>
    <t>4</t>
  </si>
  <si>
    <t>6</t>
  </si>
  <si>
    <t>7</t>
  </si>
  <si>
    <t>8</t>
  </si>
  <si>
    <t>9</t>
  </si>
  <si>
    <t>10</t>
  </si>
  <si>
    <t>11</t>
  </si>
  <si>
    <t>7.1</t>
  </si>
  <si>
    <t>9.1</t>
  </si>
  <si>
    <t>RUA DAS PALMAS TRECHO II LOTE 05</t>
  </si>
  <si>
    <t>5.1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</si>
</sst>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.000"/>
    <numFmt numFmtId="166" formatCode="0.0000"/>
  </numFmts>
  <fonts count="18">
    <font>
      <sz val="10"/>
      <name val="Arial"/>
    </font>
    <font>
      <sz val="10"/>
      <name val="Arial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sz val="7"/>
      <color indexed="12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9"/>
      <name val="Times New Roman"/>
      <family val="1"/>
    </font>
    <font>
      <b/>
      <sz val="7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color rgb="FF0000FF"/>
      <name val="Arial"/>
      <family val="2"/>
    </font>
    <font>
      <b/>
      <sz val="7"/>
      <color rgb="FFFF0000"/>
      <name val="Arial"/>
      <family val="2"/>
    </font>
    <font>
      <sz val="7"/>
      <color rgb="FF0000FF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165" fontId="2" fillId="0" borderId="10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/>
    <xf numFmtId="2" fontId="14" fillId="0" borderId="10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 vertical="center"/>
    </xf>
    <xf numFmtId="166" fontId="14" fillId="0" borderId="10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13" xfId="0" applyNumberFormat="1" applyFont="1" applyFill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center"/>
    </xf>
    <xf numFmtId="49" fontId="8" fillId="3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2" fontId="15" fillId="3" borderId="10" xfId="0" applyNumberFormat="1" applyFont="1" applyFill="1" applyBorder="1" applyAlignment="1">
      <alignment horizontal="center"/>
    </xf>
    <xf numFmtId="2" fontId="16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1" fillId="0" borderId="20" xfId="0" applyFont="1" applyFill="1" applyBorder="1"/>
    <xf numFmtId="165" fontId="14" fillId="4" borderId="10" xfId="0" applyNumberFormat="1" applyFont="1" applyFill="1" applyBorder="1" applyAlignment="1">
      <alignment horizontal="center"/>
    </xf>
    <xf numFmtId="165" fontId="16" fillId="4" borderId="1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21" xfId="0" applyFont="1" applyFill="1" applyBorder="1"/>
    <xf numFmtId="0" fontId="11" fillId="0" borderId="22" xfId="0" applyFont="1" applyFill="1" applyBorder="1"/>
    <xf numFmtId="0" fontId="11" fillId="0" borderId="23" xfId="0" applyFont="1" applyFill="1" applyBorder="1"/>
    <xf numFmtId="165" fontId="15" fillId="5" borderId="10" xfId="0" applyNumberFormat="1" applyFont="1" applyFill="1" applyBorder="1" applyAlignment="1">
      <alignment horizontal="center" vertical="center"/>
    </xf>
    <xf numFmtId="165" fontId="15" fillId="5" borderId="10" xfId="1" applyNumberFormat="1" applyFont="1" applyFill="1" applyBorder="1" applyAlignment="1">
      <alignment horizontal="center" vertical="center"/>
    </xf>
    <xf numFmtId="2" fontId="15" fillId="5" borderId="1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horizontal="center"/>
    </xf>
    <xf numFmtId="166" fontId="16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/>
    <xf numFmtId="166" fontId="4" fillId="0" borderId="0" xfId="0" applyNumberFormat="1" applyFont="1" applyBorder="1"/>
    <xf numFmtId="166" fontId="4" fillId="0" borderId="8" xfId="0" applyNumberFormat="1" applyFont="1" applyBorder="1"/>
    <xf numFmtId="14" fontId="8" fillId="0" borderId="24" xfId="0" applyNumberFormat="1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165" fontId="0" fillId="0" borderId="0" xfId="0" applyNumberFormat="1"/>
    <xf numFmtId="165" fontId="2" fillId="0" borderId="10" xfId="0" applyNumberFormat="1" applyFont="1" applyFill="1" applyBorder="1" applyAlignment="1">
      <alignment horizontal="center"/>
    </xf>
    <xf numFmtId="165" fontId="4" fillId="0" borderId="3" xfId="0" applyNumberFormat="1" applyFont="1" applyBorder="1"/>
    <xf numFmtId="165" fontId="4" fillId="0" borderId="0" xfId="0" applyNumberFormat="1" applyFont="1" applyBorder="1"/>
    <xf numFmtId="165" fontId="4" fillId="0" borderId="8" xfId="0" applyNumberFormat="1" applyFont="1" applyBorder="1"/>
    <xf numFmtId="0" fontId="11" fillId="0" borderId="22" xfId="0" applyFont="1" applyFill="1" applyBorder="1" applyAlignment="1">
      <alignment vertical="center"/>
    </xf>
    <xf numFmtId="166" fontId="11" fillId="0" borderId="25" xfId="0" applyNumberFormat="1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166" fontId="11" fillId="0" borderId="26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165" fontId="16" fillId="0" borderId="10" xfId="1" applyNumberFormat="1" applyFont="1" applyFill="1" applyBorder="1" applyAlignment="1">
      <alignment horizontal="center" vertical="center"/>
    </xf>
    <xf numFmtId="165" fontId="14" fillId="0" borderId="10" xfId="1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65" fontId="2" fillId="2" borderId="29" xfId="0" applyNumberFormat="1" applyFont="1" applyFill="1" applyBorder="1" applyAlignment="1">
      <alignment horizontal="center"/>
    </xf>
    <xf numFmtId="166" fontId="2" fillId="2" borderId="2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49" fontId="8" fillId="3" borderId="31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2" fontId="15" fillId="6" borderId="10" xfId="0" applyNumberFormat="1" applyFont="1" applyFill="1" applyBorder="1" applyAlignment="1">
      <alignment horizontal="center"/>
    </xf>
    <xf numFmtId="2" fontId="10" fillId="7" borderId="10" xfId="0" applyNumberFormat="1" applyFont="1" applyFill="1" applyBorder="1" applyAlignment="1">
      <alignment horizontal="center"/>
    </xf>
    <xf numFmtId="2" fontId="15" fillId="5" borderId="10" xfId="0" applyNumberFormat="1" applyFont="1" applyFill="1" applyBorder="1" applyAlignment="1">
      <alignment horizont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165" fontId="4" fillId="2" borderId="35" xfId="0" applyNumberFormat="1" applyFont="1" applyFill="1" applyBorder="1" applyAlignment="1">
      <alignment horizontal="center"/>
    </xf>
    <xf numFmtId="165" fontId="4" fillId="2" borderId="36" xfId="0" applyNumberFormat="1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7" fillId="0" borderId="32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center"/>
    </xf>
    <xf numFmtId="0" fontId="12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38" xfId="0" applyNumberFormat="1" applyFont="1" applyFill="1" applyBorder="1" applyAlignment="1">
      <alignment horizontal="center" vertical="center"/>
    </xf>
    <xf numFmtId="49" fontId="9" fillId="0" borderId="4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41" xfId="0" applyNumberFormat="1" applyFont="1" applyBorder="1" applyAlignment="1">
      <alignment horizontal="center"/>
    </xf>
    <xf numFmtId="0" fontId="11" fillId="0" borderId="4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0</xdr:colOff>
      <xdr:row>44</xdr:row>
      <xdr:rowOff>19050</xdr:rowOff>
    </xdr:to>
    <xdr:pic>
      <xdr:nvPicPr>
        <xdr:cNvPr id="1453" name="Picture 4" descr="epa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1531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66675</xdr:rowOff>
    </xdr:from>
    <xdr:to>
      <xdr:col>0</xdr:col>
      <xdr:colOff>0</xdr:colOff>
      <xdr:row>44</xdr:row>
      <xdr:rowOff>95250</xdr:rowOff>
    </xdr:to>
    <xdr:pic>
      <xdr:nvPicPr>
        <xdr:cNvPr id="1454" name="Picture 5" descr="epa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0579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tabSelected="1" view="pageBreakPreview" zoomScaleSheetLayoutView="100" workbookViewId="0">
      <selection activeCell="I5" sqref="I5:Q5"/>
    </sheetView>
  </sheetViews>
  <sheetFormatPr defaultRowHeight="12.75"/>
  <cols>
    <col min="1" max="1" width="4.5703125" style="33" customWidth="1"/>
    <col min="2" max="2" width="6.85546875" customWidth="1"/>
    <col min="3" max="3" width="8.5703125" bestFit="1" customWidth="1"/>
    <col min="4" max="4" width="5.28515625" bestFit="1" customWidth="1"/>
    <col min="5" max="5" width="6" bestFit="1" customWidth="1"/>
    <col min="6" max="6" width="6.5703125" bestFit="1" customWidth="1"/>
    <col min="7" max="7" width="5.7109375" bestFit="1" customWidth="1"/>
    <col min="8" max="8" width="6.42578125" bestFit="1" customWidth="1"/>
    <col min="9" max="9" width="5.7109375" bestFit="1" customWidth="1"/>
    <col min="10" max="10" width="7.5703125" bestFit="1" customWidth="1"/>
    <col min="11" max="11" width="9" customWidth="1"/>
    <col min="12" max="12" width="10.28515625" style="65" customWidth="1"/>
    <col min="13" max="13" width="7.85546875" style="65" customWidth="1"/>
    <col min="14" max="14" width="9.85546875" bestFit="1" customWidth="1"/>
    <col min="15" max="15" width="9.42578125" bestFit="1" customWidth="1"/>
    <col min="16" max="16" width="7" customWidth="1"/>
    <col min="17" max="17" width="8" bestFit="1" customWidth="1"/>
    <col min="18" max="18" width="6.7109375" bestFit="1" customWidth="1"/>
    <col min="19" max="19" width="8.7109375" style="54" bestFit="1" customWidth="1"/>
    <col min="20" max="20" width="6.7109375" bestFit="1" customWidth="1"/>
    <col min="21" max="21" width="7.5703125" bestFit="1" customWidth="1"/>
  </cols>
  <sheetData>
    <row r="1" spans="1:22" ht="3" customHeight="1" thickBot="1"/>
    <row r="2" spans="1:22" ht="12" customHeight="1">
      <c r="A2" s="111" t="s">
        <v>50</v>
      </c>
      <c r="B2" s="111"/>
      <c r="C2" s="111"/>
      <c r="D2" s="111"/>
      <c r="E2" s="111"/>
      <c r="F2" s="112"/>
      <c r="G2" s="109" t="s">
        <v>15</v>
      </c>
      <c r="H2" s="109"/>
      <c r="I2" s="109"/>
      <c r="J2" s="109"/>
      <c r="K2" s="109"/>
      <c r="L2" s="109"/>
      <c r="M2" s="109"/>
      <c r="N2" s="74" t="s">
        <v>42</v>
      </c>
      <c r="O2" s="74">
        <v>10</v>
      </c>
      <c r="P2" s="48" t="s">
        <v>31</v>
      </c>
      <c r="Q2" s="49"/>
      <c r="R2" s="70" t="s">
        <v>32</v>
      </c>
      <c r="S2" s="71">
        <v>8.9999999999999993E-3</v>
      </c>
      <c r="T2" s="7"/>
      <c r="U2" s="8"/>
    </row>
    <row r="3" spans="1:22" ht="12" customHeight="1">
      <c r="A3" s="113" t="s">
        <v>20</v>
      </c>
      <c r="B3" s="114"/>
      <c r="C3" s="114"/>
      <c r="D3" s="114"/>
      <c r="E3" s="114"/>
      <c r="F3" s="115"/>
      <c r="G3" s="110" t="s">
        <v>14</v>
      </c>
      <c r="H3" s="110"/>
      <c r="I3" s="110"/>
      <c r="J3" s="110"/>
      <c r="K3" s="110"/>
      <c r="L3" s="110"/>
      <c r="M3" s="110"/>
      <c r="N3" s="74" t="s">
        <v>41</v>
      </c>
      <c r="O3" s="74">
        <v>15</v>
      </c>
      <c r="P3" s="50" t="s">
        <v>33</v>
      </c>
      <c r="Q3" s="44">
        <v>1.2999999999999999E-2</v>
      </c>
      <c r="R3" s="72" t="s">
        <v>45</v>
      </c>
      <c r="S3" s="73">
        <v>1.4999999999999999E-2</v>
      </c>
      <c r="T3" s="47"/>
      <c r="U3" s="10"/>
    </row>
    <row r="4" spans="1:22" ht="12" customHeight="1" thickBot="1">
      <c r="A4" s="106" t="s">
        <v>21</v>
      </c>
      <c r="B4" s="107"/>
      <c r="C4" s="107"/>
      <c r="D4" s="107"/>
      <c r="E4" s="107"/>
      <c r="F4" s="108"/>
      <c r="G4" s="116"/>
      <c r="H4" s="117"/>
      <c r="I4" s="117"/>
      <c r="J4" s="117"/>
      <c r="K4" s="117"/>
      <c r="L4" s="117"/>
      <c r="M4" s="118"/>
      <c r="N4" s="74" t="s">
        <v>43</v>
      </c>
      <c r="O4" s="74">
        <v>0.7</v>
      </c>
      <c r="P4" s="43"/>
      <c r="Q4" s="43"/>
      <c r="R4" s="43"/>
      <c r="S4" s="55"/>
      <c r="T4" s="9"/>
      <c r="U4" s="10"/>
    </row>
    <row r="5" spans="1:22" ht="12.75" customHeight="1">
      <c r="A5" s="34"/>
      <c r="B5" s="89"/>
      <c r="C5" s="89"/>
      <c r="D5" s="89"/>
      <c r="E5" s="89"/>
      <c r="F5" s="89"/>
      <c r="G5" s="89"/>
      <c r="H5" s="105"/>
      <c r="I5" s="101" t="s">
        <v>62</v>
      </c>
      <c r="J5" s="101"/>
      <c r="K5" s="101"/>
      <c r="L5" s="101"/>
      <c r="M5" s="101"/>
      <c r="N5" s="101"/>
      <c r="O5" s="101"/>
      <c r="P5" s="101"/>
      <c r="Q5" s="102"/>
      <c r="R5" s="11" t="s">
        <v>46</v>
      </c>
      <c r="S5" s="89"/>
      <c r="T5" s="89"/>
      <c r="U5" s="90"/>
    </row>
    <row r="6" spans="1:22" ht="15" customHeight="1" thickBot="1">
      <c r="A6" s="35"/>
      <c r="B6" s="103"/>
      <c r="C6" s="103"/>
      <c r="D6" s="103"/>
      <c r="E6" s="103"/>
      <c r="F6" s="103"/>
      <c r="G6" s="103"/>
      <c r="H6" s="104"/>
      <c r="I6" s="103"/>
      <c r="J6" s="103"/>
      <c r="K6" s="103"/>
      <c r="L6" s="103"/>
      <c r="M6" s="103"/>
      <c r="N6" s="103"/>
      <c r="O6" s="103"/>
      <c r="P6" s="103"/>
      <c r="Q6" s="104"/>
      <c r="R6" s="12" t="s">
        <v>12</v>
      </c>
      <c r="S6" s="63">
        <v>43152</v>
      </c>
      <c r="T6" s="91" t="s">
        <v>16</v>
      </c>
      <c r="U6" s="92"/>
    </row>
    <row r="7" spans="1:22">
      <c r="A7" s="36" t="s">
        <v>44</v>
      </c>
      <c r="B7" s="97" t="s">
        <v>51</v>
      </c>
      <c r="C7" s="98"/>
      <c r="D7" s="99"/>
      <c r="E7" s="5" t="s">
        <v>0</v>
      </c>
      <c r="F7" s="5" t="s">
        <v>17</v>
      </c>
      <c r="G7" s="100" t="s">
        <v>7</v>
      </c>
      <c r="H7" s="100"/>
      <c r="I7" s="5" t="s">
        <v>1</v>
      </c>
      <c r="J7" s="93" t="s">
        <v>38</v>
      </c>
      <c r="K7" s="94"/>
      <c r="L7" s="95" t="s">
        <v>39</v>
      </c>
      <c r="M7" s="96"/>
      <c r="N7" s="64" t="s">
        <v>36</v>
      </c>
      <c r="O7" s="64" t="s">
        <v>37</v>
      </c>
      <c r="P7" s="28" t="s">
        <v>27</v>
      </c>
      <c r="Q7" s="5" t="s">
        <v>22</v>
      </c>
      <c r="R7" s="5" t="s">
        <v>10</v>
      </c>
      <c r="S7" s="56" t="s">
        <v>17</v>
      </c>
      <c r="T7" s="5" t="s">
        <v>11</v>
      </c>
      <c r="U7" s="6" t="s">
        <v>23</v>
      </c>
      <c r="V7" s="2"/>
    </row>
    <row r="8" spans="1:22" ht="12.75" customHeight="1">
      <c r="A8" s="77"/>
      <c r="B8" s="78" t="s">
        <v>4</v>
      </c>
      <c r="C8" s="79" t="s">
        <v>5</v>
      </c>
      <c r="D8" s="78" t="s">
        <v>24</v>
      </c>
      <c r="E8" s="80" t="s">
        <v>2</v>
      </c>
      <c r="F8" s="80" t="s">
        <v>18</v>
      </c>
      <c r="G8" s="78" t="s">
        <v>3</v>
      </c>
      <c r="H8" s="78" t="s">
        <v>47</v>
      </c>
      <c r="I8" s="80" t="s">
        <v>19</v>
      </c>
      <c r="J8" s="80" t="s">
        <v>26</v>
      </c>
      <c r="K8" s="80" t="s">
        <v>25</v>
      </c>
      <c r="L8" s="81" t="s">
        <v>26</v>
      </c>
      <c r="M8" s="81" t="s">
        <v>25</v>
      </c>
      <c r="N8" s="80" t="s">
        <v>34</v>
      </c>
      <c r="O8" s="80" t="s">
        <v>35</v>
      </c>
      <c r="P8" s="80" t="s">
        <v>28</v>
      </c>
      <c r="Q8" s="80" t="s">
        <v>8</v>
      </c>
      <c r="R8" s="80" t="s">
        <v>40</v>
      </c>
      <c r="S8" s="82" t="s">
        <v>9</v>
      </c>
      <c r="T8" s="80" t="s">
        <v>48</v>
      </c>
      <c r="U8" s="83" t="s">
        <v>6</v>
      </c>
      <c r="V8" s="1"/>
    </row>
    <row r="9" spans="1:22" s="3" customFormat="1">
      <c r="A9" s="85" t="s">
        <v>29</v>
      </c>
      <c r="B9" s="51">
        <v>39.768999999999998</v>
      </c>
      <c r="C9" s="52">
        <f>B10</f>
        <v>38.654000000000003</v>
      </c>
      <c r="D9" s="76">
        <f>B9-C9</f>
        <v>1.1149999999999949</v>
      </c>
      <c r="E9" s="53">
        <v>45</v>
      </c>
      <c r="F9" s="31">
        <f>(D9)/E9</f>
        <v>2.4777777777777663E-2</v>
      </c>
      <c r="G9" s="53">
        <v>0.05</v>
      </c>
      <c r="H9" s="30">
        <f>G9</f>
        <v>0.05</v>
      </c>
      <c r="I9" s="29">
        <f t="shared" ref="I9:I23" si="0">(643.4*$O$2^0.194)/($O$3+9)^0.701</f>
        <v>108.38095565937462</v>
      </c>
      <c r="J9" s="45">
        <f>K9+R9</f>
        <v>38.968999999999994</v>
      </c>
      <c r="K9" s="46">
        <f t="shared" ref="K9:K21" si="1">B9-N9</f>
        <v>38.568999999999996</v>
      </c>
      <c r="L9" s="45">
        <f>M9+R9</f>
        <v>37.853999999999999</v>
      </c>
      <c r="M9" s="46">
        <f t="shared" ref="M9:M23" si="2">C9-O9</f>
        <v>37.454000000000001</v>
      </c>
      <c r="N9" s="86">
        <v>1.2</v>
      </c>
      <c r="O9" s="86">
        <v>1.2</v>
      </c>
      <c r="P9" s="75">
        <f t="shared" ref="P9:P23" si="3">J9-L9</f>
        <v>1.1149999999999949</v>
      </c>
      <c r="Q9" s="32">
        <f>$O$4*H9*I9*10/3.6</f>
        <v>10.537037355772531</v>
      </c>
      <c r="R9" s="41">
        <v>0.4</v>
      </c>
      <c r="S9" s="57">
        <f>P9/E9</f>
        <v>2.4777777777777663E-2</v>
      </c>
      <c r="T9" s="42">
        <f>(1/$Q$3)*10*(S9/100)^0.5*(R9/4)^(2/3)</f>
        <v>2.6086820977808602</v>
      </c>
      <c r="U9" s="87">
        <f>T9*3.14*(R9^2)*1000/4</f>
        <v>327.65047148127616</v>
      </c>
      <c r="V9" s="4"/>
    </row>
    <row r="10" spans="1:22" s="3" customFormat="1">
      <c r="A10" s="85" t="s">
        <v>30</v>
      </c>
      <c r="B10" s="51">
        <v>38.654000000000003</v>
      </c>
      <c r="C10" s="52">
        <f t="shared" ref="C10:C19" si="4">B11</f>
        <v>38.103999999999999</v>
      </c>
      <c r="D10" s="76">
        <f t="shared" ref="D10:D21" si="5">B10-C10</f>
        <v>0.55000000000000426</v>
      </c>
      <c r="E10" s="53">
        <v>16</v>
      </c>
      <c r="F10" s="31">
        <f t="shared" ref="F10:F21" si="6">(B10-C10)/E10</f>
        <v>3.4375000000000266E-2</v>
      </c>
      <c r="G10" s="53">
        <v>0.32</v>
      </c>
      <c r="H10" s="30">
        <f t="shared" ref="H10:H23" si="7">H9+G10</f>
        <v>0.37</v>
      </c>
      <c r="I10" s="29">
        <f t="shared" si="0"/>
        <v>108.38095565937462</v>
      </c>
      <c r="J10" s="45">
        <f t="shared" ref="J10:J21" si="8">K10+R10</f>
        <v>37.853999999999999</v>
      </c>
      <c r="K10" s="46">
        <f t="shared" si="1"/>
        <v>37.454000000000001</v>
      </c>
      <c r="L10" s="45">
        <f t="shared" ref="L10:L23" si="9">M10+R10</f>
        <v>37.303999999999995</v>
      </c>
      <c r="M10" s="46">
        <f t="shared" si="2"/>
        <v>36.903999999999996</v>
      </c>
      <c r="N10" s="86">
        <v>1.2</v>
      </c>
      <c r="O10" s="86">
        <v>1.2</v>
      </c>
      <c r="P10" s="75">
        <f t="shared" si="3"/>
        <v>0.55000000000000426</v>
      </c>
      <c r="Q10" s="32">
        <f t="shared" ref="Q10:Q21" si="10">$O$4*H10*I10*10/3.6</f>
        <v>77.974076432716743</v>
      </c>
      <c r="R10" s="41">
        <v>0.4</v>
      </c>
      <c r="S10" s="57">
        <f t="shared" ref="S10:S23" si="11">P10/E10</f>
        <v>3.4375000000000266E-2</v>
      </c>
      <c r="T10" s="42">
        <f t="shared" ref="T10:T21" si="12">(1/$Q$3)*10*(S10/100)^0.5*(R10/4)^(2/3)</f>
        <v>3.0726375555309495</v>
      </c>
      <c r="U10" s="87">
        <f t="shared" ref="U10:U21" si="13">T10*3.14*(R10^2)*1000/4</f>
        <v>385.92327697468733</v>
      </c>
      <c r="V10" s="4"/>
    </row>
    <row r="11" spans="1:22" s="3" customFormat="1">
      <c r="A11" s="85">
        <v>3</v>
      </c>
      <c r="B11" s="51">
        <v>38.103999999999999</v>
      </c>
      <c r="C11" s="52" t="s">
        <v>49</v>
      </c>
      <c r="D11" s="76" t="e">
        <f t="shared" si="5"/>
        <v>#VALUE!</v>
      </c>
      <c r="E11" s="53" t="s">
        <v>49</v>
      </c>
      <c r="F11" s="31" t="e">
        <f t="shared" si="6"/>
        <v>#VALUE!</v>
      </c>
      <c r="G11" s="53">
        <v>0</v>
      </c>
      <c r="H11" s="30">
        <v>0</v>
      </c>
      <c r="I11" s="29">
        <f t="shared" si="0"/>
        <v>108.38095565937462</v>
      </c>
      <c r="J11" s="45" t="e">
        <f t="shared" si="8"/>
        <v>#VALUE!</v>
      </c>
      <c r="K11" s="46">
        <f t="shared" si="1"/>
        <v>36.903999999999996</v>
      </c>
      <c r="L11" s="45" t="e">
        <f t="shared" si="9"/>
        <v>#VALUE!</v>
      </c>
      <c r="M11" s="46" t="e">
        <f t="shared" si="2"/>
        <v>#VALUE!</v>
      </c>
      <c r="N11" s="86">
        <v>1.2</v>
      </c>
      <c r="O11" s="86" t="s">
        <v>49</v>
      </c>
      <c r="P11" s="75" t="e">
        <f t="shared" si="3"/>
        <v>#VALUE!</v>
      </c>
      <c r="Q11" s="32">
        <f t="shared" si="10"/>
        <v>0</v>
      </c>
      <c r="R11" s="41" t="s">
        <v>49</v>
      </c>
      <c r="S11" s="57" t="e">
        <f t="shared" si="11"/>
        <v>#VALUE!</v>
      </c>
      <c r="T11" s="42" t="e">
        <f t="shared" si="12"/>
        <v>#VALUE!</v>
      </c>
      <c r="U11" s="87" t="e">
        <f t="shared" si="13"/>
        <v>#VALUE!</v>
      </c>
      <c r="V11" s="4"/>
    </row>
    <row r="12" spans="1:22" s="3" customFormat="1">
      <c r="A12" s="85" t="s">
        <v>53</v>
      </c>
      <c r="B12" s="51">
        <v>39.447000000000003</v>
      </c>
      <c r="C12" s="52">
        <f t="shared" si="4"/>
        <v>36.084000000000003</v>
      </c>
      <c r="D12" s="76">
        <f t="shared" si="5"/>
        <v>3.3629999999999995</v>
      </c>
      <c r="E12" s="53">
        <v>56</v>
      </c>
      <c r="F12" s="31">
        <f t="shared" si="6"/>
        <v>6.0053571428571421E-2</v>
      </c>
      <c r="G12" s="53">
        <v>0.05</v>
      </c>
      <c r="H12" s="30">
        <f t="shared" si="7"/>
        <v>0.05</v>
      </c>
      <c r="I12" s="29">
        <f t="shared" si="0"/>
        <v>108.38095565937462</v>
      </c>
      <c r="J12" s="45">
        <f t="shared" si="8"/>
        <v>38.646999999999998</v>
      </c>
      <c r="K12" s="46">
        <f t="shared" si="1"/>
        <v>38.247</v>
      </c>
      <c r="L12" s="45">
        <f t="shared" si="9"/>
        <v>35.283999999999999</v>
      </c>
      <c r="M12" s="46">
        <f t="shared" si="2"/>
        <v>34.884</v>
      </c>
      <c r="N12" s="86">
        <v>1.2</v>
      </c>
      <c r="O12" s="86">
        <v>1.2</v>
      </c>
      <c r="P12" s="75">
        <f t="shared" si="3"/>
        <v>3.3629999999999995</v>
      </c>
      <c r="Q12" s="32">
        <f t="shared" si="10"/>
        <v>10.537037355772531</v>
      </c>
      <c r="R12" s="41">
        <v>0.4</v>
      </c>
      <c r="S12" s="57">
        <f t="shared" si="11"/>
        <v>6.0053571428571421E-2</v>
      </c>
      <c r="T12" s="42">
        <f t="shared" si="12"/>
        <v>4.0612469778959417</v>
      </c>
      <c r="U12" s="87">
        <f t="shared" si="13"/>
        <v>510.09262042373041</v>
      </c>
      <c r="V12" s="4"/>
    </row>
    <row r="13" spans="1:22" s="3" customFormat="1">
      <c r="A13" s="85" t="s">
        <v>52</v>
      </c>
      <c r="B13" s="51">
        <v>36.084000000000003</v>
      </c>
      <c r="C13" s="52">
        <f t="shared" si="4"/>
        <v>35.607999999999997</v>
      </c>
      <c r="D13" s="76">
        <f t="shared" si="5"/>
        <v>0.4760000000000062</v>
      </c>
      <c r="E13" s="53">
        <v>10</v>
      </c>
      <c r="F13" s="31">
        <f t="shared" si="6"/>
        <v>4.7600000000000621E-2</v>
      </c>
      <c r="G13" s="53">
        <v>0.4</v>
      </c>
      <c r="H13" s="30">
        <f t="shared" si="7"/>
        <v>0.45</v>
      </c>
      <c r="I13" s="29">
        <f t="shared" si="0"/>
        <v>108.38095565937462</v>
      </c>
      <c r="J13" s="45">
        <f t="shared" si="8"/>
        <v>35.283999999999999</v>
      </c>
      <c r="K13" s="46">
        <f t="shared" si="1"/>
        <v>34.884</v>
      </c>
      <c r="L13" s="45">
        <f t="shared" si="9"/>
        <v>34.807999999999993</v>
      </c>
      <c r="M13" s="46">
        <f t="shared" si="2"/>
        <v>34.407999999999994</v>
      </c>
      <c r="N13" s="86">
        <v>1.2</v>
      </c>
      <c r="O13" s="86">
        <v>1.2</v>
      </c>
      <c r="P13" s="75">
        <f t="shared" si="3"/>
        <v>0.4760000000000062</v>
      </c>
      <c r="Q13" s="32">
        <f t="shared" si="10"/>
        <v>94.83333620195279</v>
      </c>
      <c r="R13" s="41">
        <v>0.4</v>
      </c>
      <c r="S13" s="57">
        <f t="shared" si="11"/>
        <v>4.7600000000000621E-2</v>
      </c>
      <c r="T13" s="42">
        <f t="shared" si="12"/>
        <v>3.6157088928219094</v>
      </c>
      <c r="U13" s="87">
        <f t="shared" si="13"/>
        <v>454.13303693843193</v>
      </c>
      <c r="V13" s="4"/>
    </row>
    <row r="14" spans="1:22" s="3" customFormat="1">
      <c r="A14" s="85" t="s">
        <v>63</v>
      </c>
      <c r="B14" s="51">
        <v>35.607999999999997</v>
      </c>
      <c r="C14" s="52">
        <f t="shared" si="4"/>
        <v>35.328000000000003</v>
      </c>
      <c r="D14" s="76">
        <f t="shared" si="5"/>
        <v>0.27999999999999403</v>
      </c>
      <c r="E14" s="53" t="s">
        <v>49</v>
      </c>
      <c r="F14" s="31" t="e">
        <f t="shared" si="6"/>
        <v>#VALUE!</v>
      </c>
      <c r="G14" s="53">
        <v>0</v>
      </c>
      <c r="H14" s="30">
        <v>0</v>
      </c>
      <c r="I14" s="29">
        <f t="shared" si="0"/>
        <v>108.38095565937462</v>
      </c>
      <c r="J14" s="45" t="e">
        <f t="shared" si="8"/>
        <v>#VALUE!</v>
      </c>
      <c r="K14" s="46">
        <f t="shared" si="1"/>
        <v>34.407999999999994</v>
      </c>
      <c r="L14" s="45" t="e">
        <f t="shared" si="9"/>
        <v>#VALUE!</v>
      </c>
      <c r="M14" s="46" t="e">
        <f t="shared" si="2"/>
        <v>#VALUE!</v>
      </c>
      <c r="N14" s="86">
        <v>1.2</v>
      </c>
      <c r="O14" s="86" t="s">
        <v>49</v>
      </c>
      <c r="P14" s="75" t="e">
        <f t="shared" si="3"/>
        <v>#VALUE!</v>
      </c>
      <c r="Q14" s="32">
        <f t="shared" si="10"/>
        <v>0</v>
      </c>
      <c r="R14" s="41" t="s">
        <v>49</v>
      </c>
      <c r="S14" s="57" t="e">
        <f t="shared" si="11"/>
        <v>#VALUE!</v>
      </c>
      <c r="T14" s="42" t="e">
        <f t="shared" si="12"/>
        <v>#VALUE!</v>
      </c>
      <c r="U14" s="87" t="e">
        <f t="shared" si="13"/>
        <v>#VALUE!</v>
      </c>
      <c r="V14" s="4"/>
    </row>
    <row r="15" spans="1:22" s="3" customFormat="1">
      <c r="A15" s="85" t="s">
        <v>54</v>
      </c>
      <c r="B15" s="51">
        <v>35.328000000000003</v>
      </c>
      <c r="C15" s="52">
        <f t="shared" ref="C15" si="14">B16</f>
        <v>33.819000000000003</v>
      </c>
      <c r="D15" s="76">
        <f t="shared" si="5"/>
        <v>1.5090000000000003</v>
      </c>
      <c r="E15" s="53">
        <v>56</v>
      </c>
      <c r="F15" s="31">
        <f t="shared" si="6"/>
        <v>2.6946428571428576E-2</v>
      </c>
      <c r="G15" s="53">
        <v>0.05</v>
      </c>
      <c r="H15" s="30">
        <f t="shared" si="7"/>
        <v>0.05</v>
      </c>
      <c r="I15" s="29">
        <f t="shared" si="0"/>
        <v>108.38095565937462</v>
      </c>
      <c r="J15" s="45">
        <f t="shared" si="8"/>
        <v>34.527999999999999</v>
      </c>
      <c r="K15" s="46">
        <f t="shared" si="1"/>
        <v>34.128</v>
      </c>
      <c r="L15" s="45">
        <f t="shared" si="9"/>
        <v>33.018999999999998</v>
      </c>
      <c r="M15" s="46">
        <f t="shared" si="2"/>
        <v>32.619</v>
      </c>
      <c r="N15" s="86">
        <v>1.2</v>
      </c>
      <c r="O15" s="86">
        <v>1.2</v>
      </c>
      <c r="P15" s="75">
        <f t="shared" si="3"/>
        <v>1.5090000000000003</v>
      </c>
      <c r="Q15" s="32">
        <f t="shared" si="10"/>
        <v>10.537037355772531</v>
      </c>
      <c r="R15" s="41">
        <v>0.4</v>
      </c>
      <c r="S15" s="57">
        <f t="shared" si="11"/>
        <v>2.6946428571428576E-2</v>
      </c>
      <c r="T15" s="42">
        <f t="shared" si="12"/>
        <v>2.720448992298417</v>
      </c>
      <c r="U15" s="87">
        <f t="shared" si="13"/>
        <v>341.68839343268127</v>
      </c>
      <c r="V15" s="4"/>
    </row>
    <row r="16" spans="1:22" s="3" customFormat="1">
      <c r="A16" s="85" t="s">
        <v>55</v>
      </c>
      <c r="B16" s="51">
        <v>33.819000000000003</v>
      </c>
      <c r="C16" s="52">
        <f t="shared" si="4"/>
        <v>33.362000000000002</v>
      </c>
      <c r="D16" s="76">
        <f t="shared" si="5"/>
        <v>0.45700000000000074</v>
      </c>
      <c r="E16" s="53">
        <v>10</v>
      </c>
      <c r="F16" s="31">
        <f t="shared" si="6"/>
        <v>4.5700000000000074E-2</v>
      </c>
      <c r="G16" s="53">
        <v>0.4</v>
      </c>
      <c r="H16" s="30">
        <f t="shared" si="7"/>
        <v>0.45</v>
      </c>
      <c r="I16" s="29">
        <f t="shared" si="0"/>
        <v>108.38095565937462</v>
      </c>
      <c r="J16" s="45">
        <f t="shared" si="8"/>
        <v>33.018999999999998</v>
      </c>
      <c r="K16" s="46">
        <f t="shared" si="1"/>
        <v>32.619</v>
      </c>
      <c r="L16" s="45">
        <f t="shared" si="9"/>
        <v>32.561999999999998</v>
      </c>
      <c r="M16" s="46">
        <f t="shared" si="2"/>
        <v>32.161999999999999</v>
      </c>
      <c r="N16" s="86">
        <v>1.2</v>
      </c>
      <c r="O16" s="86">
        <v>1.2</v>
      </c>
      <c r="P16" s="75">
        <f t="shared" si="3"/>
        <v>0.45700000000000074</v>
      </c>
      <c r="Q16" s="32">
        <f t="shared" si="10"/>
        <v>94.83333620195279</v>
      </c>
      <c r="R16" s="41">
        <v>0.4</v>
      </c>
      <c r="S16" s="57">
        <f t="shared" si="11"/>
        <v>4.5700000000000074E-2</v>
      </c>
      <c r="T16" s="42">
        <f t="shared" si="12"/>
        <v>3.5428117882034598</v>
      </c>
      <c r="U16" s="87">
        <f t="shared" si="13"/>
        <v>444.9771605983546</v>
      </c>
      <c r="V16" s="4"/>
    </row>
    <row r="17" spans="1:22" s="3" customFormat="1">
      <c r="A17" s="85" t="s">
        <v>60</v>
      </c>
      <c r="B17" s="51">
        <v>33.362000000000002</v>
      </c>
      <c r="C17" s="52">
        <f t="shared" si="4"/>
        <v>32.561</v>
      </c>
      <c r="D17" s="76">
        <f t="shared" si="5"/>
        <v>0.80100000000000193</v>
      </c>
      <c r="E17" s="53" t="s">
        <v>49</v>
      </c>
      <c r="F17" s="31" t="e">
        <f t="shared" si="6"/>
        <v>#VALUE!</v>
      </c>
      <c r="G17" s="53">
        <v>0</v>
      </c>
      <c r="H17" s="30">
        <f t="shared" si="7"/>
        <v>0.45</v>
      </c>
      <c r="I17" s="29">
        <f t="shared" si="0"/>
        <v>108.38095565937462</v>
      </c>
      <c r="J17" s="45" t="e">
        <f t="shared" si="8"/>
        <v>#VALUE!</v>
      </c>
      <c r="K17" s="46">
        <f t="shared" si="1"/>
        <v>32.161999999999999</v>
      </c>
      <c r="L17" s="45" t="e">
        <f t="shared" si="9"/>
        <v>#VALUE!</v>
      </c>
      <c r="M17" s="46" t="e">
        <f t="shared" si="2"/>
        <v>#VALUE!</v>
      </c>
      <c r="N17" s="86">
        <v>1.2</v>
      </c>
      <c r="O17" s="86" t="s">
        <v>49</v>
      </c>
      <c r="P17" s="75" t="e">
        <f t="shared" si="3"/>
        <v>#VALUE!</v>
      </c>
      <c r="Q17" s="32">
        <f t="shared" si="10"/>
        <v>94.83333620195279</v>
      </c>
      <c r="R17" s="41" t="s">
        <v>49</v>
      </c>
      <c r="S17" s="57" t="e">
        <f t="shared" si="11"/>
        <v>#VALUE!</v>
      </c>
      <c r="T17" s="42" t="e">
        <f t="shared" si="12"/>
        <v>#VALUE!</v>
      </c>
      <c r="U17" s="87" t="e">
        <f t="shared" si="13"/>
        <v>#VALUE!</v>
      </c>
      <c r="V17" s="4"/>
    </row>
    <row r="18" spans="1:22" s="3" customFormat="1">
      <c r="A18" s="85" t="s">
        <v>56</v>
      </c>
      <c r="B18" s="51">
        <v>32.561</v>
      </c>
      <c r="C18" s="52">
        <f t="shared" si="4"/>
        <v>28.513000000000002</v>
      </c>
      <c r="D18" s="76">
        <f t="shared" si="5"/>
        <v>4.0479999999999983</v>
      </c>
      <c r="E18" s="53">
        <v>57</v>
      </c>
      <c r="F18" s="31">
        <f t="shared" si="6"/>
        <v>7.101754385964909E-2</v>
      </c>
      <c r="G18" s="53">
        <v>0.05</v>
      </c>
      <c r="H18" s="30">
        <f t="shared" si="7"/>
        <v>0.5</v>
      </c>
      <c r="I18" s="29">
        <f t="shared" si="0"/>
        <v>108.38095565937462</v>
      </c>
      <c r="J18" s="45">
        <f t="shared" si="8"/>
        <v>31.760999999999999</v>
      </c>
      <c r="K18" s="46">
        <f t="shared" si="1"/>
        <v>31.361000000000001</v>
      </c>
      <c r="L18" s="45">
        <f t="shared" si="9"/>
        <v>27.713000000000001</v>
      </c>
      <c r="M18" s="46">
        <f t="shared" si="2"/>
        <v>27.313000000000002</v>
      </c>
      <c r="N18" s="86">
        <v>1.2</v>
      </c>
      <c r="O18" s="86">
        <v>1.2</v>
      </c>
      <c r="P18" s="75">
        <f t="shared" si="3"/>
        <v>4.0479999999999983</v>
      </c>
      <c r="Q18" s="32">
        <f t="shared" si="10"/>
        <v>105.37037355772532</v>
      </c>
      <c r="R18" s="41">
        <v>0.4</v>
      </c>
      <c r="S18" s="57">
        <f t="shared" si="11"/>
        <v>7.101754385964909E-2</v>
      </c>
      <c r="T18" s="42">
        <f t="shared" si="12"/>
        <v>4.4164447840704169</v>
      </c>
      <c r="U18" s="87">
        <f t="shared" si="13"/>
        <v>554.70546487924446</v>
      </c>
      <c r="V18" s="4"/>
    </row>
    <row r="19" spans="1:22" s="3" customFormat="1">
      <c r="A19" s="85" t="s">
        <v>57</v>
      </c>
      <c r="B19" s="51">
        <v>28.513000000000002</v>
      </c>
      <c r="C19" s="52">
        <f t="shared" si="4"/>
        <v>28.131</v>
      </c>
      <c r="D19" s="76">
        <f t="shared" si="5"/>
        <v>0.38200000000000145</v>
      </c>
      <c r="E19" s="53">
        <v>10</v>
      </c>
      <c r="F19" s="31">
        <f t="shared" si="6"/>
        <v>3.8200000000000144E-2</v>
      </c>
      <c r="G19" s="53">
        <v>0.4</v>
      </c>
      <c r="H19" s="30">
        <f t="shared" si="7"/>
        <v>0.9</v>
      </c>
      <c r="I19" s="29">
        <f t="shared" si="0"/>
        <v>108.38095565937462</v>
      </c>
      <c r="J19" s="45">
        <f t="shared" si="8"/>
        <v>27.713000000000001</v>
      </c>
      <c r="K19" s="46">
        <f t="shared" si="1"/>
        <v>27.313000000000002</v>
      </c>
      <c r="L19" s="45">
        <f t="shared" si="9"/>
        <v>27.331</v>
      </c>
      <c r="M19" s="46">
        <f t="shared" si="2"/>
        <v>26.931000000000001</v>
      </c>
      <c r="N19" s="88">
        <v>1.2</v>
      </c>
      <c r="O19" s="88">
        <v>1.2</v>
      </c>
      <c r="P19" s="75">
        <f t="shared" si="3"/>
        <v>0.38200000000000145</v>
      </c>
      <c r="Q19" s="32">
        <f t="shared" si="10"/>
        <v>189.66667240390558</v>
      </c>
      <c r="R19" s="41">
        <v>0.4</v>
      </c>
      <c r="S19" s="57">
        <f t="shared" si="11"/>
        <v>3.8200000000000144E-2</v>
      </c>
      <c r="T19" s="42">
        <f t="shared" si="12"/>
        <v>3.2390799103026109</v>
      </c>
      <c r="U19" s="87">
        <f t="shared" si="13"/>
        <v>406.82843673400805</v>
      </c>
      <c r="V19" s="4"/>
    </row>
    <row r="20" spans="1:22" s="3" customFormat="1">
      <c r="A20" s="85" t="s">
        <v>61</v>
      </c>
      <c r="B20" s="51">
        <v>28.131</v>
      </c>
      <c r="C20" s="52" t="s">
        <v>49</v>
      </c>
      <c r="D20" s="76" t="e">
        <f t="shared" si="5"/>
        <v>#VALUE!</v>
      </c>
      <c r="E20" s="53" t="s">
        <v>49</v>
      </c>
      <c r="F20" s="31" t="e">
        <f t="shared" si="6"/>
        <v>#VALUE!</v>
      </c>
      <c r="G20" s="53">
        <v>0</v>
      </c>
      <c r="H20" s="30">
        <v>0</v>
      </c>
      <c r="I20" s="29">
        <f t="shared" si="0"/>
        <v>108.38095565937462</v>
      </c>
      <c r="J20" s="45" t="e">
        <f t="shared" si="8"/>
        <v>#VALUE!</v>
      </c>
      <c r="K20" s="46">
        <f t="shared" si="1"/>
        <v>26.931000000000001</v>
      </c>
      <c r="L20" s="45" t="e">
        <f t="shared" si="9"/>
        <v>#VALUE!</v>
      </c>
      <c r="M20" s="46" t="e">
        <f t="shared" si="2"/>
        <v>#VALUE!</v>
      </c>
      <c r="N20" s="88">
        <v>1.2</v>
      </c>
      <c r="O20" s="88" t="s">
        <v>49</v>
      </c>
      <c r="P20" s="75" t="e">
        <f t="shared" si="3"/>
        <v>#VALUE!</v>
      </c>
      <c r="Q20" s="32">
        <f t="shared" si="10"/>
        <v>0</v>
      </c>
      <c r="R20" s="41" t="s">
        <v>49</v>
      </c>
      <c r="S20" s="57" t="e">
        <f t="shared" si="11"/>
        <v>#VALUE!</v>
      </c>
      <c r="T20" s="42" t="e">
        <f t="shared" si="12"/>
        <v>#VALUE!</v>
      </c>
      <c r="U20" s="87" t="e">
        <f t="shared" si="13"/>
        <v>#VALUE!</v>
      </c>
      <c r="V20" s="4"/>
    </row>
    <row r="21" spans="1:22" s="3" customFormat="1">
      <c r="A21" s="85" t="s">
        <v>59</v>
      </c>
      <c r="B21" s="51">
        <v>27.907</v>
      </c>
      <c r="C21" s="52">
        <v>27.989000000000001</v>
      </c>
      <c r="D21" s="76">
        <f t="shared" si="5"/>
        <v>-8.2000000000000739E-2</v>
      </c>
      <c r="E21" s="53">
        <v>32</v>
      </c>
      <c r="F21" s="31">
        <f t="shared" si="6"/>
        <v>-2.5625000000000231E-3</v>
      </c>
      <c r="G21" s="53">
        <v>0.02</v>
      </c>
      <c r="H21" s="30">
        <f t="shared" si="7"/>
        <v>0.02</v>
      </c>
      <c r="I21" s="29">
        <f t="shared" si="0"/>
        <v>108.38095565937462</v>
      </c>
      <c r="J21" s="45">
        <f t="shared" si="8"/>
        <v>27.106999999999999</v>
      </c>
      <c r="K21" s="46">
        <f t="shared" si="1"/>
        <v>26.707000000000001</v>
      </c>
      <c r="L21" s="45">
        <f t="shared" si="9"/>
        <v>27.088999999999999</v>
      </c>
      <c r="M21" s="46">
        <f t="shared" si="2"/>
        <v>26.689</v>
      </c>
      <c r="N21" s="88">
        <v>1.2</v>
      </c>
      <c r="O21" s="88">
        <v>1.3</v>
      </c>
      <c r="P21" s="75">
        <f t="shared" si="3"/>
        <v>1.8000000000000682E-2</v>
      </c>
      <c r="Q21" s="32">
        <f t="shared" si="10"/>
        <v>4.2148149423090127</v>
      </c>
      <c r="R21" s="41">
        <v>0.4</v>
      </c>
      <c r="S21" s="57">
        <f t="shared" si="11"/>
        <v>5.6250000000002132E-4</v>
      </c>
      <c r="T21" s="42">
        <f t="shared" si="12"/>
        <v>0.393053116764216</v>
      </c>
      <c r="U21" s="87">
        <f t="shared" si="13"/>
        <v>49.367471465585545</v>
      </c>
      <c r="V21" s="4"/>
    </row>
    <row r="22" spans="1:22" s="3" customFormat="1">
      <c r="A22" s="84" t="s">
        <v>58</v>
      </c>
      <c r="B22" s="51">
        <v>27.989000000000001</v>
      </c>
      <c r="C22" s="52">
        <v>28.131</v>
      </c>
      <c r="D22" s="76">
        <f>B22-C22</f>
        <v>-0.14199999999999946</v>
      </c>
      <c r="E22" s="53">
        <v>10</v>
      </c>
      <c r="F22" s="31">
        <f>(B22-C22)/E22</f>
        <v>-1.4199999999999945E-2</v>
      </c>
      <c r="G22" s="53">
        <v>0.22</v>
      </c>
      <c r="H22" s="30">
        <f t="shared" si="7"/>
        <v>0.24</v>
      </c>
      <c r="I22" s="29">
        <f t="shared" si="0"/>
        <v>108.38095565937462</v>
      </c>
      <c r="J22" s="45">
        <f>K22+R22</f>
        <v>27.088999999999999</v>
      </c>
      <c r="K22" s="46">
        <f>B22-N22</f>
        <v>26.689</v>
      </c>
      <c r="L22" s="45">
        <f t="shared" si="9"/>
        <v>27.081</v>
      </c>
      <c r="M22" s="46">
        <f t="shared" si="2"/>
        <v>26.681000000000001</v>
      </c>
      <c r="N22" s="88">
        <v>1.3</v>
      </c>
      <c r="O22" s="88">
        <v>1.45</v>
      </c>
      <c r="P22" s="75">
        <f t="shared" si="3"/>
        <v>7.9999999999991189E-3</v>
      </c>
      <c r="Q22" s="32">
        <f>$O$4*H22*I22*10/3.6</f>
        <v>50.577779307708141</v>
      </c>
      <c r="R22" s="41">
        <v>0.4</v>
      </c>
      <c r="S22" s="57">
        <f t="shared" si="11"/>
        <v>7.9999999999991189E-4</v>
      </c>
      <c r="T22" s="42">
        <f>(1/$Q$3)*10*(S22/100)^0.5*(R22/4)^(2/3)</f>
        <v>0.46874319352153815</v>
      </c>
      <c r="U22" s="87">
        <f>T22*3.14*(R22^2)*1000/4</f>
        <v>58.874145106305214</v>
      </c>
      <c r="V22" s="4"/>
    </row>
    <row r="23" spans="1:22" s="3" customFormat="1">
      <c r="A23" s="37" t="s">
        <v>61</v>
      </c>
      <c r="B23" s="51">
        <v>28.131</v>
      </c>
      <c r="C23" s="52">
        <f>B24</f>
        <v>0</v>
      </c>
      <c r="D23" s="76">
        <f>B23-C23</f>
        <v>28.131</v>
      </c>
      <c r="E23" s="53" t="s">
        <v>49</v>
      </c>
      <c r="F23" s="31" t="e">
        <f>(B23-C23)/E23</f>
        <v>#VALUE!</v>
      </c>
      <c r="G23" s="53">
        <v>0.02</v>
      </c>
      <c r="H23" s="30">
        <f t="shared" si="7"/>
        <v>0.26</v>
      </c>
      <c r="I23" s="29">
        <f t="shared" si="0"/>
        <v>108.38095565937462</v>
      </c>
      <c r="J23" s="45" t="e">
        <f>K23+R23</f>
        <v>#VALUE!</v>
      </c>
      <c r="K23" s="46">
        <f>B23-N23</f>
        <v>26.681000000000001</v>
      </c>
      <c r="L23" s="45" t="e">
        <f t="shared" si="9"/>
        <v>#VALUE!</v>
      </c>
      <c r="M23" s="46" t="e">
        <f t="shared" si="2"/>
        <v>#VALUE!</v>
      </c>
      <c r="N23" s="88">
        <v>1.45</v>
      </c>
      <c r="O23" s="88" t="s">
        <v>49</v>
      </c>
      <c r="P23" s="75" t="e">
        <f t="shared" si="3"/>
        <v>#VALUE!</v>
      </c>
      <c r="Q23" s="32">
        <f>$O$4*H23*I23*10/3.6</f>
        <v>54.79259425001716</v>
      </c>
      <c r="R23" s="41" t="s">
        <v>49</v>
      </c>
      <c r="S23" s="57" t="e">
        <f t="shared" si="11"/>
        <v>#VALUE!</v>
      </c>
      <c r="T23" s="42" t="e">
        <f>(1/$Q$3)*10*(S23/100)^0.5*(R23/4)^(2/3)</f>
        <v>#VALUE!</v>
      </c>
      <c r="U23" s="87" t="e">
        <f>T23*3.14*(R23^2)*1000/4</f>
        <v>#VALUE!</v>
      </c>
      <c r="V23" s="4"/>
    </row>
    <row r="24" spans="1:22" s="3" customFormat="1">
      <c r="A24" s="37">
        <v>16</v>
      </c>
      <c r="B24" s="19"/>
      <c r="C24" s="21"/>
      <c r="D24" s="21"/>
      <c r="E24" s="20"/>
      <c r="F24" s="20"/>
      <c r="G24" s="20"/>
      <c r="H24" s="20"/>
      <c r="I24" s="22"/>
      <c r="J24" s="23"/>
      <c r="K24" s="23"/>
      <c r="L24" s="66"/>
      <c r="M24" s="66"/>
      <c r="N24" s="23"/>
      <c r="O24" s="23"/>
      <c r="P24" s="23"/>
      <c r="Q24" s="24"/>
      <c r="R24" s="22"/>
      <c r="S24" s="58"/>
      <c r="T24" s="22"/>
      <c r="U24" s="25"/>
      <c r="V24" s="4"/>
    </row>
    <row r="25" spans="1:22" s="3" customFormat="1">
      <c r="A25" s="37">
        <v>17</v>
      </c>
      <c r="B25" s="19"/>
      <c r="C25" s="21"/>
      <c r="D25" s="21"/>
      <c r="E25" s="20"/>
      <c r="F25" s="20"/>
      <c r="G25" s="20"/>
      <c r="H25" s="20"/>
      <c r="I25" s="22"/>
      <c r="J25" s="23"/>
      <c r="K25" s="23"/>
      <c r="L25" s="66"/>
      <c r="M25" s="66"/>
      <c r="N25" s="23"/>
      <c r="O25" s="23"/>
      <c r="P25" s="23"/>
      <c r="Q25" s="24"/>
      <c r="R25" s="22"/>
      <c r="S25" s="58"/>
      <c r="T25" s="22"/>
      <c r="U25" s="25"/>
      <c r="V25" s="4"/>
    </row>
    <row r="26" spans="1:22" s="3" customFormat="1">
      <c r="A26" s="37">
        <v>18</v>
      </c>
      <c r="B26" s="19"/>
      <c r="C26" s="21"/>
      <c r="D26" s="21"/>
      <c r="E26" s="20"/>
      <c r="F26" s="20"/>
      <c r="G26" s="20"/>
      <c r="H26" s="20"/>
      <c r="I26" s="22"/>
      <c r="J26" s="23"/>
      <c r="K26" s="23"/>
      <c r="L26" s="66"/>
      <c r="M26" s="66"/>
      <c r="N26" s="23"/>
      <c r="O26" s="23"/>
      <c r="P26" s="23"/>
      <c r="Q26" s="24"/>
      <c r="R26" s="22"/>
      <c r="S26" s="58"/>
      <c r="T26" s="22"/>
      <c r="U26" s="25"/>
      <c r="V26" s="4"/>
    </row>
    <row r="27" spans="1:22" s="3" customFormat="1">
      <c r="A27" s="37">
        <v>19</v>
      </c>
      <c r="B27" s="19"/>
      <c r="C27" s="21"/>
      <c r="D27" s="21"/>
      <c r="E27" s="20"/>
      <c r="F27" s="20"/>
      <c r="G27" s="20"/>
      <c r="H27" s="20"/>
      <c r="I27" s="22"/>
      <c r="J27" s="23"/>
      <c r="K27" s="23"/>
      <c r="L27" s="66"/>
      <c r="M27" s="66"/>
      <c r="N27" s="23"/>
      <c r="O27" s="23"/>
      <c r="P27" s="23"/>
      <c r="Q27" s="24"/>
      <c r="R27" s="22"/>
      <c r="S27" s="58"/>
      <c r="T27" s="22"/>
      <c r="U27" s="25"/>
      <c r="V27" s="4"/>
    </row>
    <row r="28" spans="1:22" s="3" customFormat="1">
      <c r="A28" s="37">
        <v>20</v>
      </c>
      <c r="B28" s="19"/>
      <c r="C28" s="21"/>
      <c r="D28" s="21"/>
      <c r="E28" s="20"/>
      <c r="F28" s="20"/>
      <c r="G28" s="20"/>
      <c r="H28" s="20"/>
      <c r="I28" s="22"/>
      <c r="J28" s="23"/>
      <c r="K28" s="23"/>
      <c r="L28" s="66"/>
      <c r="M28" s="66"/>
      <c r="N28" s="23"/>
      <c r="O28" s="23"/>
      <c r="P28" s="23"/>
      <c r="Q28" s="24"/>
      <c r="R28" s="22"/>
      <c r="S28" s="58"/>
      <c r="T28" s="22"/>
      <c r="U28" s="25"/>
      <c r="V28" s="4"/>
    </row>
    <row r="29" spans="1:22" s="3" customFormat="1">
      <c r="A29" s="37">
        <v>21</v>
      </c>
      <c r="B29" s="19"/>
      <c r="C29" s="21"/>
      <c r="D29" s="21"/>
      <c r="E29" s="20"/>
      <c r="F29" s="20"/>
      <c r="G29" s="20"/>
      <c r="H29" s="20"/>
      <c r="I29" s="22"/>
      <c r="J29" s="23"/>
      <c r="K29" s="23"/>
      <c r="L29" s="66"/>
      <c r="M29" s="66"/>
      <c r="N29" s="23"/>
      <c r="O29" s="23"/>
      <c r="P29" s="23"/>
      <c r="Q29" s="24"/>
      <c r="R29" s="22"/>
      <c r="S29" s="58"/>
      <c r="T29" s="22"/>
      <c r="U29" s="25"/>
      <c r="V29" s="4"/>
    </row>
    <row r="30" spans="1:22" s="3" customFormat="1">
      <c r="A30" s="37">
        <v>22</v>
      </c>
      <c r="B30" s="19"/>
      <c r="C30" s="21"/>
      <c r="D30" s="21"/>
      <c r="E30" s="20"/>
      <c r="F30" s="20"/>
      <c r="G30" s="20"/>
      <c r="H30" s="20"/>
      <c r="I30" s="22"/>
      <c r="J30" s="23"/>
      <c r="K30" s="23"/>
      <c r="L30" s="66"/>
      <c r="M30" s="66"/>
      <c r="N30" s="23"/>
      <c r="O30" s="23"/>
      <c r="P30" s="23"/>
      <c r="Q30" s="24"/>
      <c r="R30" s="22"/>
      <c r="S30" s="58"/>
      <c r="T30" s="22"/>
      <c r="U30" s="25"/>
      <c r="V30" s="4"/>
    </row>
    <row r="31" spans="1:22" s="3" customFormat="1">
      <c r="A31" s="37">
        <v>23</v>
      </c>
      <c r="B31" s="19"/>
      <c r="C31" s="21"/>
      <c r="D31" s="21"/>
      <c r="E31" s="20"/>
      <c r="F31" s="20"/>
      <c r="G31" s="20"/>
      <c r="H31" s="20"/>
      <c r="I31" s="22"/>
      <c r="J31" s="23"/>
      <c r="K31" s="23"/>
      <c r="L31" s="66"/>
      <c r="M31" s="66"/>
      <c r="N31" s="23"/>
      <c r="O31" s="23"/>
      <c r="P31" s="23"/>
      <c r="Q31" s="24"/>
      <c r="R31" s="22"/>
      <c r="S31" s="58"/>
      <c r="T31" s="22"/>
      <c r="U31" s="25"/>
      <c r="V31" s="4"/>
    </row>
    <row r="32" spans="1:22" s="3" customFormat="1">
      <c r="A32" s="37">
        <v>24</v>
      </c>
      <c r="B32" s="19"/>
      <c r="C32" s="21"/>
      <c r="D32" s="21"/>
      <c r="E32" s="20"/>
      <c r="F32" s="20"/>
      <c r="G32" s="20"/>
      <c r="H32" s="20"/>
      <c r="I32" s="22"/>
      <c r="J32" s="23"/>
      <c r="K32" s="23"/>
      <c r="L32" s="66"/>
      <c r="M32" s="66"/>
      <c r="N32" s="23"/>
      <c r="O32" s="23"/>
      <c r="P32" s="23"/>
      <c r="Q32" s="24"/>
      <c r="R32" s="22"/>
      <c r="S32" s="58"/>
      <c r="T32" s="22"/>
      <c r="U32" s="25"/>
      <c r="V32" s="4"/>
    </row>
    <row r="33" spans="1:22" s="3" customFormat="1">
      <c r="A33" s="37">
        <v>25</v>
      </c>
      <c r="B33" s="19"/>
      <c r="C33" s="21"/>
      <c r="D33" s="21"/>
      <c r="E33" s="20"/>
      <c r="F33" s="20"/>
      <c r="G33" s="20"/>
      <c r="H33" s="20"/>
      <c r="I33" s="22"/>
      <c r="J33" s="23"/>
      <c r="K33" s="23"/>
      <c r="L33" s="66"/>
      <c r="M33" s="66"/>
      <c r="N33" s="23"/>
      <c r="O33" s="23"/>
      <c r="P33" s="23"/>
      <c r="Q33" s="24"/>
      <c r="R33" s="22"/>
      <c r="S33" s="58"/>
      <c r="T33" s="22"/>
      <c r="U33" s="25"/>
      <c r="V33" s="4"/>
    </row>
    <row r="34" spans="1:22" s="3" customFormat="1">
      <c r="A34" s="37">
        <v>26</v>
      </c>
      <c r="B34" s="19"/>
      <c r="C34" s="21"/>
      <c r="D34" s="21"/>
      <c r="E34" s="20"/>
      <c r="F34" s="20"/>
      <c r="G34" s="20"/>
      <c r="H34" s="20"/>
      <c r="I34" s="20"/>
      <c r="J34" s="20"/>
      <c r="K34" s="20"/>
      <c r="L34" s="19"/>
      <c r="M34" s="19"/>
      <c r="N34" s="20"/>
      <c r="O34" s="20"/>
      <c r="P34" s="20"/>
      <c r="Q34" s="26"/>
      <c r="R34" s="20"/>
      <c r="S34" s="59"/>
      <c r="T34" s="20"/>
      <c r="U34" s="27"/>
      <c r="V34" s="4"/>
    </row>
    <row r="35" spans="1:22" ht="3" customHeight="1" thickBot="1"/>
    <row r="36" spans="1:22">
      <c r="A36" s="38" t="s">
        <v>13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67"/>
      <c r="M36" s="67"/>
      <c r="N36" s="13"/>
      <c r="O36" s="13"/>
      <c r="P36" s="13"/>
      <c r="Q36" s="13"/>
      <c r="R36" s="13"/>
      <c r="S36" s="60"/>
      <c r="T36" s="13"/>
      <c r="U36" s="14"/>
    </row>
    <row r="37" spans="1:22">
      <c r="A37" s="3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68"/>
      <c r="M37" s="68"/>
      <c r="N37" s="15"/>
      <c r="O37" s="15"/>
      <c r="P37" s="15"/>
      <c r="Q37" s="15"/>
      <c r="R37" s="15"/>
      <c r="S37" s="61"/>
      <c r="T37" s="15"/>
      <c r="U37" s="16"/>
    </row>
    <row r="38" spans="1:22" ht="13.5" thickBot="1">
      <c r="A38" s="4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69"/>
      <c r="M38" s="69"/>
      <c r="N38" s="17"/>
      <c r="O38" s="17"/>
      <c r="P38" s="17"/>
      <c r="Q38" s="17"/>
      <c r="R38" s="17"/>
      <c r="S38" s="62"/>
      <c r="T38" s="17"/>
      <c r="U38" s="18"/>
    </row>
    <row r="39" spans="1:22" ht="3" customHeight="1"/>
    <row r="40" spans="1:22" ht="3" customHeight="1"/>
    <row r="41" spans="1:22" ht="12.75" customHeight="1"/>
    <row r="42" spans="1:22" ht="12.75" customHeight="1"/>
    <row r="43" spans="1:22" ht="12.75" customHeight="1"/>
    <row r="44" spans="1:22" ht="12.75" customHeight="1"/>
    <row r="46" spans="1:22" ht="2.25" customHeight="1"/>
    <row r="49" ht="3" customHeight="1"/>
    <row r="81" ht="3" customHeight="1"/>
    <row r="85" ht="3" customHeight="1"/>
  </sheetData>
  <mergeCells count="16">
    <mergeCell ref="A4:F4"/>
    <mergeCell ref="G2:M2"/>
    <mergeCell ref="G3:M3"/>
    <mergeCell ref="A2:F2"/>
    <mergeCell ref="A3:F3"/>
    <mergeCell ref="G4:M4"/>
    <mergeCell ref="S5:U5"/>
    <mergeCell ref="T6:U6"/>
    <mergeCell ref="J7:K7"/>
    <mergeCell ref="L7:M7"/>
    <mergeCell ref="B7:D7"/>
    <mergeCell ref="G7:H7"/>
    <mergeCell ref="I5:Q5"/>
    <mergeCell ref="I6:Q6"/>
    <mergeCell ref="B5:H5"/>
    <mergeCell ref="B6:H6"/>
  </mergeCells>
  <phoneticPr fontId="0" type="noConversion"/>
  <printOptions horizontalCentered="1"/>
  <pageMargins left="0.78740157480314965" right="0.31496062992125984" top="0.86614173228346458" bottom="0.15748031496062992" header="0.35433070866141736" footer="0.15748031496062992"/>
  <pageSetup paperSize="9" scale="85" orientation="landscape" horizontalDpi="4294967294" verticalDpi="4294967294" r:id="rId1"/>
  <headerFooter alignWithMargins="0">
    <oddHeader>&amp;R&amp;8&amp;F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Enplan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A CUBAS</dc:creator>
  <cp:lastModifiedBy>User</cp:lastModifiedBy>
  <cp:lastPrinted>2018-07-13T18:52:25Z</cp:lastPrinted>
  <dcterms:created xsi:type="dcterms:W3CDTF">1998-10-29T13:29:36Z</dcterms:created>
  <dcterms:modified xsi:type="dcterms:W3CDTF">2018-07-13T18:53:05Z</dcterms:modified>
</cp:coreProperties>
</file>