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Plan1!$A$2:$U$17</definedName>
  </definedNames>
  <calcPr calcId="125725"/>
</workbook>
</file>

<file path=xl/calcChain.xml><?xml version="1.0" encoding="utf-8"?>
<calcChain xmlns="http://schemas.openxmlformats.org/spreadsheetml/2006/main">
  <c r="C13" i="1"/>
  <c r="C14"/>
  <c r="D14" s="1"/>
  <c r="C15"/>
  <c r="F15" s="1"/>
  <c r="C16"/>
  <c r="C17"/>
  <c r="C12"/>
  <c r="M12"/>
  <c r="L12" s="1"/>
  <c r="M13"/>
  <c r="L13" s="1"/>
  <c r="C10"/>
  <c r="D10" s="1"/>
  <c r="D11"/>
  <c r="D15"/>
  <c r="M16"/>
  <c r="L16" s="1"/>
  <c r="F17"/>
  <c r="C18"/>
  <c r="C19"/>
  <c r="D19" s="1"/>
  <c r="C20"/>
  <c r="M20" s="1"/>
  <c r="L20" s="1"/>
  <c r="C21"/>
  <c r="F21"/>
  <c r="M21"/>
  <c r="L21" s="1"/>
  <c r="C22"/>
  <c r="F22"/>
  <c r="D22"/>
  <c r="I22"/>
  <c r="K22"/>
  <c r="J22"/>
  <c r="M22"/>
  <c r="L22" s="1"/>
  <c r="F18"/>
  <c r="C9"/>
  <c r="D9" s="1"/>
  <c r="F9" s="1"/>
  <c r="K18"/>
  <c r="J18" s="1"/>
  <c r="P18" s="1"/>
  <c r="S18" s="1"/>
  <c r="T18" s="1"/>
  <c r="U18" s="1"/>
  <c r="K19"/>
  <c r="J19"/>
  <c r="K20"/>
  <c r="J20" s="1"/>
  <c r="P20" s="1"/>
  <c r="S20" s="1"/>
  <c r="T20" s="1"/>
  <c r="U20" s="1"/>
  <c r="K21"/>
  <c r="J21"/>
  <c r="I19"/>
  <c r="I20"/>
  <c r="I21"/>
  <c r="H9"/>
  <c r="H10" s="1"/>
  <c r="H12" s="1"/>
  <c r="H13" s="1"/>
  <c r="I9"/>
  <c r="K9"/>
  <c r="J9" s="1"/>
  <c r="I10"/>
  <c r="K10"/>
  <c r="J10" s="1"/>
  <c r="F11"/>
  <c r="I11"/>
  <c r="K11"/>
  <c r="J11" s="1"/>
  <c r="I12"/>
  <c r="K12"/>
  <c r="J12" s="1"/>
  <c r="I13"/>
  <c r="K13"/>
  <c r="J13" s="1"/>
  <c r="I14"/>
  <c r="K14"/>
  <c r="J14" s="1"/>
  <c r="I15"/>
  <c r="K15"/>
  <c r="J15" s="1"/>
  <c r="I16"/>
  <c r="K16"/>
  <c r="J16" s="1"/>
  <c r="I17"/>
  <c r="K17"/>
  <c r="J17" s="1"/>
  <c r="I18"/>
  <c r="M11"/>
  <c r="L11" s="1"/>
  <c r="M18"/>
  <c r="L18"/>
  <c r="F20"/>
  <c r="D20"/>
  <c r="D18"/>
  <c r="D21"/>
  <c r="F19"/>
  <c r="M9"/>
  <c r="L9" s="1"/>
  <c r="H16"/>
  <c r="Q15"/>
  <c r="Q16"/>
  <c r="H17"/>
  <c r="H18" s="1"/>
  <c r="M14" l="1"/>
  <c r="L14" s="1"/>
  <c r="P14" s="1"/>
  <c r="S14" s="1"/>
  <c r="T14" s="1"/>
  <c r="U14" s="1"/>
  <c r="F14"/>
  <c r="P12"/>
  <c r="S12" s="1"/>
  <c r="T12" s="1"/>
  <c r="U12" s="1"/>
  <c r="P16"/>
  <c r="S16" s="1"/>
  <c r="T16" s="1"/>
  <c r="U16" s="1"/>
  <c r="F16"/>
  <c r="D16"/>
  <c r="D13"/>
  <c r="F13"/>
  <c r="Q9"/>
  <c r="F10"/>
  <c r="M10"/>
  <c r="L10" s="1"/>
  <c r="P10" s="1"/>
  <c r="S10" s="1"/>
  <c r="T10" s="1"/>
  <c r="U10" s="1"/>
  <c r="H14"/>
  <c r="Q14" s="1"/>
  <c r="Q13"/>
  <c r="Q12"/>
  <c r="H19"/>
  <c r="Q18"/>
  <c r="Q10"/>
  <c r="Q11"/>
  <c r="P9"/>
  <c r="S9" s="1"/>
  <c r="T9" s="1"/>
  <c r="U9" s="1"/>
  <c r="P13"/>
  <c r="S13" s="1"/>
  <c r="T13" s="1"/>
  <c r="U13" s="1"/>
  <c r="P11"/>
  <c r="S11" s="1"/>
  <c r="T11" s="1"/>
  <c r="U11" s="1"/>
  <c r="P21"/>
  <c r="S21" s="1"/>
  <c r="T21" s="1"/>
  <c r="U21" s="1"/>
  <c r="P19"/>
  <c r="S19" s="1"/>
  <c r="T19" s="1"/>
  <c r="U19" s="1"/>
  <c r="P22"/>
  <c r="S22" s="1"/>
  <c r="T22" s="1"/>
  <c r="U22" s="1"/>
  <c r="F12"/>
  <c r="M19"/>
  <c r="L19" s="1"/>
  <c r="M17"/>
  <c r="L17" s="1"/>
  <c r="P17" s="1"/>
  <c r="S17" s="1"/>
  <c r="T17" s="1"/>
  <c r="U17" s="1"/>
  <c r="D12"/>
  <c r="D17"/>
  <c r="Q17"/>
  <c r="M15"/>
  <c r="L15" s="1"/>
  <c r="P15" s="1"/>
  <c r="S15" s="1"/>
  <c r="T15" s="1"/>
  <c r="U15" s="1"/>
  <c r="Q19" l="1"/>
  <c r="H20"/>
  <c r="H21" l="1"/>
  <c r="Q20"/>
  <c r="H22" l="1"/>
  <c r="Q22" s="1"/>
  <c r="Q21"/>
</calcChain>
</file>

<file path=xl/sharedStrings.xml><?xml version="1.0" encoding="utf-8"?>
<sst xmlns="http://schemas.openxmlformats.org/spreadsheetml/2006/main" count="78" uniqueCount="62">
  <si>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</si>
  <si>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</si>
  <si>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</si>
  <si>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</si>
  <si>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</si>
  <si>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</si>
  <si>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</si>
  <si>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</si>
  <si>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</si>
  <si>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</si>
  <si>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</si>
  <si>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</si>
  <si>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</si>
  <si>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</si>
  <si>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</si>
  <si>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</si>
  <si>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</si>
  <si>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</si>
  <si>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</si>
  <si>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</si>
  <si>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</si>
  <si>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</si>
  <si>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</si>
  <si>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</si>
  <si>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</si>
  <si>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</si>
  <si>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</si>
  <si>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</si>
  <si>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</si>
  <si>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</si>
  <si>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</si>
  <si>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</si>
  <si>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</si>
  <si>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</si>
  <si>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</si>
  <si>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</si>
  <si>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</si>
  <si>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</si>
  <si>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</si>
  <si>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</si>
  <si>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</si>
  <si>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</si>
  <si>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</si>
  <si>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</si>
  <si>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</si>
  <si>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</si>
  <si>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</si>
  <si>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</si>
  <si>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</si>
  <si>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</si>
  <si>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</si>
  <si>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</si>
  <si>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</si>
  <si>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</si>
  <si>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</si>
  <si>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</si>
  <si>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</si>
  <si>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</si>
  <si>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</si>
  <si>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12</t>
  </si>
  <si>
    <t>11</t>
  </si>
  <si>
    <t>RUA SERGIPE LOTE 05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</si>
</sst>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165" fontId="4" fillId="2" borderId="36" xfId="0" applyNumberFormat="1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8" xfId="0" applyNumberFormat="1" applyFont="1" applyFill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0" fontId="11" fillId="0" borderId="4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R18" sqref="R18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9.42578125" style="65" customWidth="1"/>
    <col min="13" max="13" width="6.7109375" style="65" bestFit="1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111" t="s">
        <v>50</v>
      </c>
      <c r="B2" s="111"/>
      <c r="C2" s="111"/>
      <c r="D2" s="111"/>
      <c r="E2" s="111"/>
      <c r="F2" s="112"/>
      <c r="G2" s="109" t="s">
        <v>15</v>
      </c>
      <c r="H2" s="109"/>
      <c r="I2" s="109"/>
      <c r="J2" s="109"/>
      <c r="K2" s="109"/>
      <c r="L2" s="109"/>
      <c r="M2" s="109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113" t="s">
        <v>20</v>
      </c>
      <c r="B3" s="114"/>
      <c r="C3" s="114"/>
      <c r="D3" s="114"/>
      <c r="E3" s="114"/>
      <c r="F3" s="115"/>
      <c r="G3" s="110" t="s">
        <v>14</v>
      </c>
      <c r="H3" s="110"/>
      <c r="I3" s="110"/>
      <c r="J3" s="110"/>
      <c r="K3" s="110"/>
      <c r="L3" s="110"/>
      <c r="M3" s="110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106" t="s">
        <v>21</v>
      </c>
      <c r="B4" s="107"/>
      <c r="C4" s="107"/>
      <c r="D4" s="107"/>
      <c r="E4" s="107"/>
      <c r="F4" s="108"/>
      <c r="G4" s="116"/>
      <c r="H4" s="117"/>
      <c r="I4" s="117"/>
      <c r="J4" s="117"/>
      <c r="K4" s="117"/>
      <c r="L4" s="117"/>
      <c r="M4" s="118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89"/>
      <c r="C5" s="89"/>
      <c r="D5" s="89"/>
      <c r="E5" s="89"/>
      <c r="F5" s="89"/>
      <c r="G5" s="89"/>
      <c r="H5" s="105"/>
      <c r="I5" s="101" t="s">
        <v>61</v>
      </c>
      <c r="J5" s="101"/>
      <c r="K5" s="101"/>
      <c r="L5" s="101"/>
      <c r="M5" s="101"/>
      <c r="N5" s="101"/>
      <c r="O5" s="101"/>
      <c r="P5" s="101"/>
      <c r="Q5" s="102"/>
      <c r="R5" s="11" t="s">
        <v>46</v>
      </c>
      <c r="S5" s="89"/>
      <c r="T5" s="89"/>
      <c r="U5" s="90"/>
    </row>
    <row r="6" spans="1:22" ht="15" customHeight="1" thickBot="1">
      <c r="A6" s="35"/>
      <c r="B6" s="103"/>
      <c r="C6" s="103"/>
      <c r="D6" s="103"/>
      <c r="E6" s="103"/>
      <c r="F6" s="103"/>
      <c r="G6" s="103"/>
      <c r="H6" s="104"/>
      <c r="I6" s="103"/>
      <c r="J6" s="103"/>
      <c r="K6" s="103"/>
      <c r="L6" s="103"/>
      <c r="M6" s="103"/>
      <c r="N6" s="103"/>
      <c r="O6" s="103"/>
      <c r="P6" s="103"/>
      <c r="Q6" s="104"/>
      <c r="R6" s="12" t="s">
        <v>12</v>
      </c>
      <c r="S6" s="63">
        <v>43152</v>
      </c>
      <c r="T6" s="91" t="s">
        <v>16</v>
      </c>
      <c r="U6" s="92"/>
    </row>
    <row r="7" spans="1:22">
      <c r="A7" s="36" t="s">
        <v>44</v>
      </c>
      <c r="B7" s="97" t="s">
        <v>51</v>
      </c>
      <c r="C7" s="98"/>
      <c r="D7" s="99"/>
      <c r="E7" s="5" t="s">
        <v>0</v>
      </c>
      <c r="F7" s="5" t="s">
        <v>17</v>
      </c>
      <c r="G7" s="100" t="s">
        <v>7</v>
      </c>
      <c r="H7" s="100"/>
      <c r="I7" s="5" t="s">
        <v>1</v>
      </c>
      <c r="J7" s="93" t="s">
        <v>38</v>
      </c>
      <c r="K7" s="94"/>
      <c r="L7" s="95" t="s">
        <v>39</v>
      </c>
      <c r="M7" s="96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5" t="s">
        <v>29</v>
      </c>
      <c r="B9" s="51">
        <v>46.375999999999998</v>
      </c>
      <c r="C9" s="52">
        <f>B10</f>
        <v>42.182000000000002</v>
      </c>
      <c r="D9" s="76">
        <f>B9-C9</f>
        <v>4.1939999999999955</v>
      </c>
      <c r="E9" s="53">
        <v>60</v>
      </c>
      <c r="F9" s="31">
        <f>(D9)/E9</f>
        <v>6.9899999999999921E-2</v>
      </c>
      <c r="G9" s="53">
        <v>0.36</v>
      </c>
      <c r="H9" s="30">
        <f>G9</f>
        <v>0.36</v>
      </c>
      <c r="I9" s="29">
        <f t="shared" ref="I9:I22" si="0">(643.4*$O$2^0.194)/($O$3+9)^0.701</f>
        <v>108.38095565937462</v>
      </c>
      <c r="J9" s="45">
        <f>K9+R9</f>
        <v>45.575999999999993</v>
      </c>
      <c r="K9" s="46">
        <f t="shared" ref="K9:K21" si="1">B9-N9</f>
        <v>45.175999999999995</v>
      </c>
      <c r="L9" s="45">
        <f>M9+R9</f>
        <v>41.381999999999998</v>
      </c>
      <c r="M9" s="46">
        <f t="shared" ref="M9:M21" si="2">C9-O9</f>
        <v>40.981999999999999</v>
      </c>
      <c r="N9" s="86">
        <v>1.2</v>
      </c>
      <c r="O9" s="86">
        <v>1.2</v>
      </c>
      <c r="P9" s="75">
        <f t="shared" ref="P9:P21" si="3">J9-L9</f>
        <v>4.1939999999999955</v>
      </c>
      <c r="Q9" s="32">
        <f>$O$4*H9*I9*10/3.6</f>
        <v>75.866668961562226</v>
      </c>
      <c r="R9" s="41">
        <v>0.4</v>
      </c>
      <c r="S9" s="57">
        <f>P9/E9</f>
        <v>6.9899999999999921E-2</v>
      </c>
      <c r="T9" s="42">
        <f>(1/$Q$3)*10*(S9/100)^0.5*(R9/4)^(2/3)</f>
        <v>4.3815580398056335</v>
      </c>
      <c r="U9" s="87">
        <f>T9*3.14*(R9^2)*1000/4</f>
        <v>550.32368979958767</v>
      </c>
      <c r="V9" s="4"/>
    </row>
    <row r="10" spans="1:22" s="3" customFormat="1">
      <c r="A10" s="85" t="s">
        <v>30</v>
      </c>
      <c r="B10" s="51">
        <v>42.182000000000002</v>
      </c>
      <c r="C10" s="52">
        <f>B11</f>
        <v>41.572000000000003</v>
      </c>
      <c r="D10" s="76">
        <f t="shared" ref="D10:D21" si="4">B10-C10</f>
        <v>0.60999999999999943</v>
      </c>
      <c r="E10" s="53">
        <v>8</v>
      </c>
      <c r="F10" s="31">
        <f t="shared" ref="F10:F21" si="5">(B10-C10)/E10</f>
        <v>7.6249999999999929E-2</v>
      </c>
      <c r="G10" s="53">
        <v>0.48</v>
      </c>
      <c r="H10" s="30">
        <f>H9+G10</f>
        <v>0.84</v>
      </c>
      <c r="I10" s="29">
        <f t="shared" si="0"/>
        <v>108.38095565937462</v>
      </c>
      <c r="J10" s="45">
        <f t="shared" ref="J10:J21" si="6">K10+R10</f>
        <v>41.381999999999998</v>
      </c>
      <c r="K10" s="46">
        <f t="shared" si="1"/>
        <v>40.981999999999999</v>
      </c>
      <c r="L10" s="45">
        <f t="shared" ref="L10:L21" si="7">M10+R10</f>
        <v>40.771999999999998</v>
      </c>
      <c r="M10" s="46">
        <f t="shared" si="2"/>
        <v>40.372</v>
      </c>
      <c r="N10" s="86">
        <v>1.2</v>
      </c>
      <c r="O10" s="86">
        <v>1.2</v>
      </c>
      <c r="P10" s="75">
        <f t="shared" si="3"/>
        <v>0.60999999999999943</v>
      </c>
      <c r="Q10" s="32">
        <f t="shared" ref="Q10:Q21" si="8">$O$4*H10*I10*10/3.6</f>
        <v>177.02222757697854</v>
      </c>
      <c r="R10" s="41">
        <v>0.4</v>
      </c>
      <c r="S10" s="57">
        <f t="shared" ref="S10:S21" si="9">P10/E10</f>
        <v>7.6249999999999929E-2</v>
      </c>
      <c r="T10" s="42">
        <f t="shared" ref="T10:T21" si="10">(1/$Q$3)*10*(S10/100)^0.5*(R10/4)^(2/3)</f>
        <v>4.5762517191065548</v>
      </c>
      <c r="U10" s="87">
        <f t="shared" ref="U10:U21" si="11">T10*3.14*(R10^2)*1000/4</f>
        <v>574.77721591978332</v>
      </c>
      <c r="V10" s="4"/>
    </row>
    <row r="11" spans="1:22" s="3" customFormat="1">
      <c r="A11" s="85">
        <v>3</v>
      </c>
      <c r="B11" s="51">
        <v>41.572000000000003</v>
      </c>
      <c r="C11" s="52" t="s">
        <v>49</v>
      </c>
      <c r="D11" s="76" t="e">
        <f t="shared" si="4"/>
        <v>#VALUE!</v>
      </c>
      <c r="E11" s="53" t="s">
        <v>49</v>
      </c>
      <c r="F11" s="31" t="e">
        <f t="shared" si="5"/>
        <v>#VALUE!</v>
      </c>
      <c r="G11" s="53">
        <v>0</v>
      </c>
      <c r="H11" s="30">
        <v>0</v>
      </c>
      <c r="I11" s="29">
        <f t="shared" si="0"/>
        <v>108.38095565937462</v>
      </c>
      <c r="J11" s="45" t="e">
        <f t="shared" si="6"/>
        <v>#VALUE!</v>
      </c>
      <c r="K11" s="46">
        <f t="shared" si="1"/>
        <v>40.372</v>
      </c>
      <c r="L11" s="45" t="e">
        <f t="shared" si="7"/>
        <v>#VALUE!</v>
      </c>
      <c r="M11" s="46" t="e">
        <f t="shared" si="2"/>
        <v>#VALUE!</v>
      </c>
      <c r="N11" s="86">
        <v>1.2</v>
      </c>
      <c r="O11" s="86" t="s">
        <v>49</v>
      </c>
      <c r="P11" s="75" t="e">
        <f t="shared" si="3"/>
        <v>#VALUE!</v>
      </c>
      <c r="Q11" s="32">
        <f t="shared" si="8"/>
        <v>0</v>
      </c>
      <c r="R11" s="41" t="s">
        <v>49</v>
      </c>
      <c r="S11" s="57" t="e">
        <f t="shared" si="9"/>
        <v>#VALUE!</v>
      </c>
      <c r="T11" s="42" t="e">
        <f t="shared" si="10"/>
        <v>#VALUE!</v>
      </c>
      <c r="U11" s="87" t="e">
        <f t="shared" si="11"/>
        <v>#VALUE!</v>
      </c>
      <c r="V11" s="4"/>
    </row>
    <row r="12" spans="1:22" s="3" customFormat="1">
      <c r="A12" s="85" t="s">
        <v>53</v>
      </c>
      <c r="B12" s="51">
        <v>37.305999999999997</v>
      </c>
      <c r="C12" s="52">
        <f>B13</f>
        <v>35.832999999999998</v>
      </c>
      <c r="D12" s="76">
        <f t="shared" si="4"/>
        <v>1.472999999999999</v>
      </c>
      <c r="E12" s="53">
        <v>10</v>
      </c>
      <c r="F12" s="31">
        <f t="shared" si="5"/>
        <v>0.1472999999999999</v>
      </c>
      <c r="G12" s="53">
        <v>0.44</v>
      </c>
      <c r="H12" s="30">
        <f t="shared" ref="H12:H13" si="12">H11+G12</f>
        <v>0.44</v>
      </c>
      <c r="I12" s="29">
        <f t="shared" si="0"/>
        <v>108.38095565937462</v>
      </c>
      <c r="J12" s="45">
        <f t="shared" si="6"/>
        <v>36.505999999999993</v>
      </c>
      <c r="K12" s="46">
        <f t="shared" si="1"/>
        <v>36.105999999999995</v>
      </c>
      <c r="L12" s="45">
        <f t="shared" si="7"/>
        <v>35.032999999999994</v>
      </c>
      <c r="M12" s="46">
        <f t="shared" si="2"/>
        <v>34.632999999999996</v>
      </c>
      <c r="N12" s="86">
        <v>1.2</v>
      </c>
      <c r="O12" s="86">
        <v>1.2</v>
      </c>
      <c r="P12" s="75">
        <f t="shared" si="3"/>
        <v>1.472999999999999</v>
      </c>
      <c r="Q12" s="32">
        <f t="shared" si="8"/>
        <v>92.725928730798287</v>
      </c>
      <c r="R12" s="41">
        <v>0.4</v>
      </c>
      <c r="S12" s="57">
        <f t="shared" si="9"/>
        <v>0.1472999999999999</v>
      </c>
      <c r="T12" s="42">
        <f t="shared" si="10"/>
        <v>6.3605014278497132</v>
      </c>
      <c r="U12" s="87">
        <f t="shared" si="11"/>
        <v>798.87897933792419</v>
      </c>
      <c r="V12" s="4"/>
    </row>
    <row r="13" spans="1:22" s="3" customFormat="1">
      <c r="A13" s="85" t="s">
        <v>52</v>
      </c>
      <c r="B13" s="51">
        <v>35.832999999999998</v>
      </c>
      <c r="C13" s="52">
        <f t="shared" ref="C13:C17" si="13">B14</f>
        <v>34.366</v>
      </c>
      <c r="D13" s="76">
        <f t="shared" si="4"/>
        <v>1.4669999999999987</v>
      </c>
      <c r="E13" s="53">
        <v>10</v>
      </c>
      <c r="F13" s="31">
        <f t="shared" si="5"/>
        <v>0.14669999999999989</v>
      </c>
      <c r="G13" s="53">
        <v>0.5</v>
      </c>
      <c r="H13" s="30">
        <f t="shared" si="12"/>
        <v>0.94</v>
      </c>
      <c r="I13" s="29">
        <f t="shared" si="0"/>
        <v>108.38095565937462</v>
      </c>
      <c r="J13" s="45">
        <f t="shared" si="6"/>
        <v>35.032999999999994</v>
      </c>
      <c r="K13" s="46">
        <f t="shared" si="1"/>
        <v>34.632999999999996</v>
      </c>
      <c r="L13" s="45">
        <f t="shared" si="7"/>
        <v>33.565999999999995</v>
      </c>
      <c r="M13" s="46">
        <f t="shared" si="2"/>
        <v>33.165999999999997</v>
      </c>
      <c r="N13" s="86">
        <v>1.2</v>
      </c>
      <c r="O13" s="86">
        <v>1.2</v>
      </c>
      <c r="P13" s="75">
        <f t="shared" si="3"/>
        <v>1.4669999999999987</v>
      </c>
      <c r="Q13" s="32">
        <f t="shared" si="8"/>
        <v>198.09630228852356</v>
      </c>
      <c r="R13" s="41">
        <v>0.4</v>
      </c>
      <c r="S13" s="57">
        <f t="shared" si="9"/>
        <v>0.14669999999999989</v>
      </c>
      <c r="T13" s="42">
        <f t="shared" si="10"/>
        <v>6.3475340312261137</v>
      </c>
      <c r="U13" s="87">
        <f t="shared" si="11"/>
        <v>797.25027432200011</v>
      </c>
      <c r="V13" s="4"/>
    </row>
    <row r="14" spans="1:22" s="3" customFormat="1">
      <c r="A14" s="85" t="s">
        <v>54</v>
      </c>
      <c r="B14" s="51">
        <v>34.366</v>
      </c>
      <c r="C14" s="52">
        <f t="shared" si="13"/>
        <v>29.574000000000002</v>
      </c>
      <c r="D14" s="76">
        <f t="shared" si="4"/>
        <v>4.791999999999998</v>
      </c>
      <c r="E14" s="53">
        <v>55</v>
      </c>
      <c r="F14" s="31">
        <f t="shared" si="5"/>
        <v>8.7127272727272692E-2</v>
      </c>
      <c r="G14" s="53">
        <v>0.05</v>
      </c>
      <c r="H14" s="30">
        <f t="shared" ref="H14:H21" si="14">H13+G14</f>
        <v>0.99</v>
      </c>
      <c r="I14" s="29">
        <f t="shared" si="0"/>
        <v>108.38095565937462</v>
      </c>
      <c r="J14" s="45">
        <f t="shared" si="6"/>
        <v>33.565999999999995</v>
      </c>
      <c r="K14" s="46">
        <f t="shared" si="1"/>
        <v>33.165999999999997</v>
      </c>
      <c r="L14" s="45">
        <f t="shared" si="7"/>
        <v>28.774000000000001</v>
      </c>
      <c r="M14" s="46">
        <f t="shared" si="2"/>
        <v>28.374000000000002</v>
      </c>
      <c r="N14" s="86">
        <v>1.2</v>
      </c>
      <c r="O14" s="86">
        <v>1.2</v>
      </c>
      <c r="P14" s="75">
        <f t="shared" si="3"/>
        <v>4.7919999999999945</v>
      </c>
      <c r="Q14" s="32">
        <f t="shared" si="8"/>
        <v>208.63333964429611</v>
      </c>
      <c r="R14" s="41">
        <v>0.4</v>
      </c>
      <c r="S14" s="57">
        <f t="shared" si="9"/>
        <v>8.7127272727272623E-2</v>
      </c>
      <c r="T14" s="42">
        <f t="shared" si="10"/>
        <v>4.8917813952161113</v>
      </c>
      <c r="U14" s="87">
        <f t="shared" si="11"/>
        <v>614.40774323914366</v>
      </c>
      <c r="V14" s="4"/>
    </row>
    <row r="15" spans="1:22" s="3" customFormat="1">
      <c r="A15" s="85" t="s">
        <v>55</v>
      </c>
      <c r="B15" s="51">
        <v>29.574000000000002</v>
      </c>
      <c r="C15" s="52">
        <f t="shared" si="13"/>
        <v>25.146999999999998</v>
      </c>
      <c r="D15" s="76">
        <f t="shared" si="4"/>
        <v>4.4270000000000032</v>
      </c>
      <c r="E15" s="53">
        <v>70</v>
      </c>
      <c r="F15" s="31">
        <f t="shared" si="5"/>
        <v>6.3242857142857184E-2</v>
      </c>
      <c r="G15" s="53">
        <v>0.37</v>
      </c>
      <c r="H15" s="30">
        <v>0.05</v>
      </c>
      <c r="I15" s="29">
        <f t="shared" si="0"/>
        <v>108.38095565937462</v>
      </c>
      <c r="J15" s="45">
        <f t="shared" si="6"/>
        <v>28.774000000000001</v>
      </c>
      <c r="K15" s="46">
        <f t="shared" si="1"/>
        <v>28.374000000000002</v>
      </c>
      <c r="L15" s="45">
        <f t="shared" si="7"/>
        <v>24.346999999999998</v>
      </c>
      <c r="M15" s="46">
        <f t="shared" si="2"/>
        <v>23.946999999999999</v>
      </c>
      <c r="N15" s="86">
        <v>1.2</v>
      </c>
      <c r="O15" s="86">
        <v>1.2</v>
      </c>
      <c r="P15" s="75">
        <f t="shared" si="3"/>
        <v>4.4270000000000032</v>
      </c>
      <c r="Q15" s="32">
        <f t="shared" si="8"/>
        <v>10.537037355772531</v>
      </c>
      <c r="R15" s="41">
        <v>0.4</v>
      </c>
      <c r="S15" s="57">
        <f t="shared" si="9"/>
        <v>6.3242857142857184E-2</v>
      </c>
      <c r="T15" s="42">
        <f t="shared" si="10"/>
        <v>4.1676930141696182</v>
      </c>
      <c r="U15" s="87">
        <f t="shared" si="11"/>
        <v>523.46224257970425</v>
      </c>
      <c r="V15" s="4"/>
    </row>
    <row r="16" spans="1:22" s="3" customFormat="1">
      <c r="A16" s="85" t="s">
        <v>56</v>
      </c>
      <c r="B16" s="51">
        <v>25.146999999999998</v>
      </c>
      <c r="C16" s="52">
        <f t="shared" si="13"/>
        <v>24.693999999999999</v>
      </c>
      <c r="D16" s="76">
        <f t="shared" si="4"/>
        <v>0.4529999999999994</v>
      </c>
      <c r="E16" s="53">
        <v>8</v>
      </c>
      <c r="F16" s="31">
        <f t="shared" si="5"/>
        <v>5.6624999999999925E-2</v>
      </c>
      <c r="G16" s="53">
        <v>0.35</v>
      </c>
      <c r="H16" s="30">
        <f t="shared" si="14"/>
        <v>0.39999999999999997</v>
      </c>
      <c r="I16" s="29">
        <f t="shared" si="0"/>
        <v>108.38095565937462</v>
      </c>
      <c r="J16" s="45">
        <f t="shared" si="6"/>
        <v>24.346999999999998</v>
      </c>
      <c r="K16" s="46">
        <f t="shared" si="1"/>
        <v>23.946999999999999</v>
      </c>
      <c r="L16" s="45">
        <f t="shared" si="7"/>
        <v>23.893999999999998</v>
      </c>
      <c r="M16" s="46">
        <f t="shared" si="2"/>
        <v>23.494</v>
      </c>
      <c r="N16" s="86">
        <v>1.2</v>
      </c>
      <c r="O16" s="86">
        <v>1.2</v>
      </c>
      <c r="P16" s="75">
        <f t="shared" si="3"/>
        <v>0.4529999999999994</v>
      </c>
      <c r="Q16" s="32">
        <f t="shared" si="8"/>
        <v>84.29629884618025</v>
      </c>
      <c r="R16" s="41">
        <v>0.4</v>
      </c>
      <c r="S16" s="57">
        <f t="shared" si="9"/>
        <v>5.6624999999999925E-2</v>
      </c>
      <c r="T16" s="42">
        <f t="shared" si="10"/>
        <v>3.9436111744023656</v>
      </c>
      <c r="U16" s="87">
        <f t="shared" si="11"/>
        <v>495.31756350493725</v>
      </c>
      <c r="V16" s="4"/>
    </row>
    <row r="17" spans="1:22" s="3" customFormat="1">
      <c r="A17" s="85" t="s">
        <v>57</v>
      </c>
      <c r="B17" s="51">
        <v>24.693999999999999</v>
      </c>
      <c r="C17" s="52">
        <f t="shared" si="13"/>
        <v>0</v>
      </c>
      <c r="D17" s="76">
        <f t="shared" si="4"/>
        <v>24.693999999999999</v>
      </c>
      <c r="E17" s="53" t="s">
        <v>49</v>
      </c>
      <c r="F17" s="31" t="e">
        <f t="shared" si="5"/>
        <v>#VALUE!</v>
      </c>
      <c r="G17" s="53">
        <v>0</v>
      </c>
      <c r="H17" s="30">
        <f t="shared" si="14"/>
        <v>0.39999999999999997</v>
      </c>
      <c r="I17" s="29">
        <f t="shared" si="0"/>
        <v>108.38095565937462</v>
      </c>
      <c r="J17" s="45">
        <f t="shared" si="6"/>
        <v>23.893999999999998</v>
      </c>
      <c r="K17" s="46">
        <f t="shared" si="1"/>
        <v>23.494</v>
      </c>
      <c r="L17" s="45" t="e">
        <f t="shared" si="7"/>
        <v>#VALUE!</v>
      </c>
      <c r="M17" s="46" t="e">
        <f t="shared" si="2"/>
        <v>#VALUE!</v>
      </c>
      <c r="N17" s="86">
        <v>1.2</v>
      </c>
      <c r="O17" s="86" t="s">
        <v>49</v>
      </c>
      <c r="P17" s="75" t="e">
        <f t="shared" si="3"/>
        <v>#VALUE!</v>
      </c>
      <c r="Q17" s="32">
        <f t="shared" si="8"/>
        <v>84.29629884618025</v>
      </c>
      <c r="R17" s="41">
        <v>0.4</v>
      </c>
      <c r="S17" s="57" t="e">
        <f t="shared" si="9"/>
        <v>#VALUE!</v>
      </c>
      <c r="T17" s="42" t="e">
        <f t="shared" si="10"/>
        <v>#VALUE!</v>
      </c>
      <c r="U17" s="87" t="e">
        <f t="shared" si="11"/>
        <v>#VALUE!</v>
      </c>
      <c r="V17" s="4"/>
    </row>
    <row r="18" spans="1:22" s="3" customFormat="1">
      <c r="A18" s="85" t="s">
        <v>58</v>
      </c>
      <c r="B18" s="51">
        <v>0</v>
      </c>
      <c r="C18" s="52">
        <f t="shared" ref="C18:C21" si="15">B19</f>
        <v>0</v>
      </c>
      <c r="D18" s="76">
        <f t="shared" si="4"/>
        <v>0</v>
      </c>
      <c r="E18" s="53">
        <v>7</v>
      </c>
      <c r="F18" s="31">
        <f t="shared" si="5"/>
        <v>0</v>
      </c>
      <c r="G18" s="53">
        <v>0.27</v>
      </c>
      <c r="H18" s="30">
        <f t="shared" si="14"/>
        <v>0.66999999999999993</v>
      </c>
      <c r="I18" s="29">
        <f t="shared" si="0"/>
        <v>108.38095565937462</v>
      </c>
      <c r="J18" s="45">
        <f t="shared" si="6"/>
        <v>-0.89999999999999991</v>
      </c>
      <c r="K18" s="46">
        <f t="shared" si="1"/>
        <v>-1.4</v>
      </c>
      <c r="L18" s="45">
        <f t="shared" si="7"/>
        <v>-0.95</v>
      </c>
      <c r="M18" s="46">
        <f t="shared" si="2"/>
        <v>-1.45</v>
      </c>
      <c r="N18" s="86">
        <v>1.4</v>
      </c>
      <c r="O18" s="86">
        <v>1.45</v>
      </c>
      <c r="P18" s="75">
        <f t="shared" si="3"/>
        <v>5.0000000000000044E-2</v>
      </c>
      <c r="Q18" s="32">
        <f t="shared" si="8"/>
        <v>141.1963005673519</v>
      </c>
      <c r="R18" s="41">
        <v>0.5</v>
      </c>
      <c r="S18" s="57">
        <f t="shared" si="9"/>
        <v>7.1428571428571496E-3</v>
      </c>
      <c r="T18" s="42">
        <f t="shared" si="10"/>
        <v>1.6252966437086869</v>
      </c>
      <c r="U18" s="87">
        <f t="shared" si="11"/>
        <v>318.96446632782983</v>
      </c>
      <c r="V18" s="4"/>
    </row>
    <row r="19" spans="1:22" s="3" customFormat="1">
      <c r="A19" s="85" t="s">
        <v>60</v>
      </c>
      <c r="B19" s="51">
        <v>0</v>
      </c>
      <c r="C19" s="52">
        <f t="shared" si="15"/>
        <v>0</v>
      </c>
      <c r="D19" s="76">
        <f t="shared" si="4"/>
        <v>0</v>
      </c>
      <c r="E19" s="53" t="s">
        <v>49</v>
      </c>
      <c r="F19" s="31" t="e">
        <f t="shared" si="5"/>
        <v>#VALUE!</v>
      </c>
      <c r="G19" s="53">
        <v>0</v>
      </c>
      <c r="H19" s="30">
        <f t="shared" si="14"/>
        <v>0.66999999999999993</v>
      </c>
      <c r="I19" s="29">
        <f t="shared" si="0"/>
        <v>108.38095565937462</v>
      </c>
      <c r="J19" s="45" t="e">
        <f t="shared" si="6"/>
        <v>#VALUE!</v>
      </c>
      <c r="K19" s="46">
        <f t="shared" si="1"/>
        <v>-1.45</v>
      </c>
      <c r="L19" s="45" t="e">
        <f t="shared" si="7"/>
        <v>#VALUE!</v>
      </c>
      <c r="M19" s="46" t="e">
        <f t="shared" si="2"/>
        <v>#VALUE!</v>
      </c>
      <c r="N19" s="88">
        <v>1.45</v>
      </c>
      <c r="O19" s="88" t="s">
        <v>49</v>
      </c>
      <c r="P19" s="75" t="e">
        <f t="shared" si="3"/>
        <v>#VALUE!</v>
      </c>
      <c r="Q19" s="32">
        <f t="shared" si="8"/>
        <v>141.1963005673519</v>
      </c>
      <c r="R19" s="41" t="s">
        <v>49</v>
      </c>
      <c r="S19" s="57" t="e">
        <f t="shared" si="9"/>
        <v>#VALUE!</v>
      </c>
      <c r="T19" s="42" t="e">
        <f t="shared" si="10"/>
        <v>#VALUE!</v>
      </c>
      <c r="U19" s="87" t="e">
        <f t="shared" si="11"/>
        <v>#VALUE!</v>
      </c>
      <c r="V19" s="4"/>
    </row>
    <row r="20" spans="1:22" s="3" customFormat="1">
      <c r="A20" s="85" t="s">
        <v>59</v>
      </c>
      <c r="B20" s="51"/>
      <c r="C20" s="52">
        <f t="shared" si="15"/>
        <v>0</v>
      </c>
      <c r="D20" s="76">
        <f t="shared" si="4"/>
        <v>0</v>
      </c>
      <c r="E20" s="53">
        <v>32</v>
      </c>
      <c r="F20" s="31">
        <f t="shared" si="5"/>
        <v>0</v>
      </c>
      <c r="G20" s="53">
        <v>0.17</v>
      </c>
      <c r="H20" s="30">
        <f t="shared" si="14"/>
        <v>0.84</v>
      </c>
      <c r="I20" s="29">
        <f t="shared" si="0"/>
        <v>108.38095565937462</v>
      </c>
      <c r="J20" s="45">
        <f t="shared" si="6"/>
        <v>-0.79999999999999993</v>
      </c>
      <c r="K20" s="46">
        <f t="shared" si="1"/>
        <v>-1.2</v>
      </c>
      <c r="L20" s="45">
        <f t="shared" si="7"/>
        <v>-0.99999999999999989</v>
      </c>
      <c r="M20" s="46">
        <f t="shared" si="2"/>
        <v>-1.4</v>
      </c>
      <c r="N20" s="88">
        <v>1.2</v>
      </c>
      <c r="O20" s="88">
        <v>1.4</v>
      </c>
      <c r="P20" s="75">
        <f t="shared" si="3"/>
        <v>0.19999999999999996</v>
      </c>
      <c r="Q20" s="32">
        <f t="shared" si="8"/>
        <v>177.02222757697854</v>
      </c>
      <c r="R20" s="41">
        <v>0.4</v>
      </c>
      <c r="S20" s="57">
        <f t="shared" si="9"/>
        <v>6.2499999999999986E-3</v>
      </c>
      <c r="T20" s="42">
        <f t="shared" si="10"/>
        <v>1.3101770558806949</v>
      </c>
      <c r="U20" s="87">
        <f t="shared" si="11"/>
        <v>164.55823821861532</v>
      </c>
      <c r="V20" s="4"/>
    </row>
    <row r="21" spans="1:22" s="3" customFormat="1">
      <c r="A21" s="85" t="s">
        <v>60</v>
      </c>
      <c r="B21" s="51"/>
      <c r="C21" s="52">
        <f t="shared" si="15"/>
        <v>0</v>
      </c>
      <c r="D21" s="76">
        <f t="shared" si="4"/>
        <v>0</v>
      </c>
      <c r="E21" s="53">
        <v>6</v>
      </c>
      <c r="F21" s="31">
        <f t="shared" si="5"/>
        <v>0</v>
      </c>
      <c r="G21" s="53">
        <v>0.15</v>
      </c>
      <c r="H21" s="30">
        <f t="shared" si="14"/>
        <v>0.99</v>
      </c>
      <c r="I21" s="29">
        <f t="shared" si="0"/>
        <v>108.38095565937462</v>
      </c>
      <c r="J21" s="45">
        <f t="shared" si="6"/>
        <v>-0.89999999999999991</v>
      </c>
      <c r="K21" s="46">
        <f t="shared" si="1"/>
        <v>-1.4</v>
      </c>
      <c r="L21" s="45">
        <f t="shared" si="7"/>
        <v>-0.95</v>
      </c>
      <c r="M21" s="46">
        <f t="shared" si="2"/>
        <v>-1.45</v>
      </c>
      <c r="N21" s="88">
        <v>1.4</v>
      </c>
      <c r="O21" s="88">
        <v>1.45</v>
      </c>
      <c r="P21" s="75">
        <f t="shared" si="3"/>
        <v>5.0000000000000044E-2</v>
      </c>
      <c r="Q21" s="32">
        <f t="shared" si="8"/>
        <v>208.63333964429611</v>
      </c>
      <c r="R21" s="41">
        <v>0.5</v>
      </c>
      <c r="S21" s="57">
        <f t="shared" si="9"/>
        <v>8.3333333333333402E-3</v>
      </c>
      <c r="T21" s="42">
        <f t="shared" si="10"/>
        <v>1.7555210176447642</v>
      </c>
      <c r="U21" s="87">
        <f t="shared" si="11"/>
        <v>344.520999712785</v>
      </c>
      <c r="V21" s="4"/>
    </row>
    <row r="22" spans="1:22" s="3" customFormat="1">
      <c r="A22" s="84" t="s">
        <v>58</v>
      </c>
      <c r="B22" s="51"/>
      <c r="C22" s="52">
        <f>B23</f>
        <v>0</v>
      </c>
      <c r="D22" s="76">
        <f>B22-C22</f>
        <v>0</v>
      </c>
      <c r="E22" s="53" t="s">
        <v>49</v>
      </c>
      <c r="F22" s="31" t="e">
        <f>(B22-C22)/E22</f>
        <v>#VALUE!</v>
      </c>
      <c r="G22" s="53">
        <v>0</v>
      </c>
      <c r="H22" s="30">
        <f>H21+G22</f>
        <v>0.99</v>
      </c>
      <c r="I22" s="29">
        <f t="shared" si="0"/>
        <v>108.38095565937462</v>
      </c>
      <c r="J22" s="45" t="e">
        <f>K22+R22</f>
        <v>#VALUE!</v>
      </c>
      <c r="K22" s="46">
        <f>B22-N22</f>
        <v>-1.45</v>
      </c>
      <c r="L22" s="45" t="e">
        <f>M22+R22</f>
        <v>#VALUE!</v>
      </c>
      <c r="M22" s="46" t="e">
        <f>C22-O22</f>
        <v>#VALUE!</v>
      </c>
      <c r="N22" s="88">
        <v>1.45</v>
      </c>
      <c r="O22" s="88" t="s">
        <v>49</v>
      </c>
      <c r="P22" s="75" t="e">
        <f>J22-L22</f>
        <v>#VALUE!</v>
      </c>
      <c r="Q22" s="32">
        <f>$O$4*H22*I22*10/3.6</f>
        <v>208.63333964429611</v>
      </c>
      <c r="R22" s="41" t="s">
        <v>49</v>
      </c>
      <c r="S22" s="57" t="e">
        <f>P22/E22</f>
        <v>#VALUE!</v>
      </c>
      <c r="T22" s="42" t="e">
        <f>(1/$Q$3)*10*(S22/100)^0.5*(R22/4)^(2/3)</f>
        <v>#VALUE!</v>
      </c>
      <c r="U22" s="87" t="e">
        <f>T22*3.14*(R22^2)*1000/4</f>
        <v>#VALUE!</v>
      </c>
      <c r="V22" s="4"/>
    </row>
    <row r="23" spans="1:22" s="3" customFormat="1">
      <c r="A23" s="37">
        <v>15</v>
      </c>
      <c r="B23" s="19"/>
      <c r="C23" s="21"/>
      <c r="D23" s="21"/>
      <c r="E23" s="20"/>
      <c r="F23" s="20"/>
      <c r="G23" s="20"/>
      <c r="H23" s="20"/>
      <c r="I23" s="22"/>
      <c r="J23" s="23"/>
      <c r="K23" s="23"/>
      <c r="L23" s="66"/>
      <c r="M23" s="66"/>
      <c r="N23" s="23"/>
      <c r="O23" s="23"/>
      <c r="P23" s="23"/>
      <c r="Q23" s="24"/>
      <c r="R23" s="22"/>
      <c r="S23" s="58"/>
      <c r="T23" s="22"/>
      <c r="U23" s="25"/>
      <c r="V23" s="4"/>
    </row>
    <row r="24" spans="1:22" s="3" customFormat="1">
      <c r="A24" s="37">
        <v>16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A4:F4"/>
    <mergeCell ref="G2:M2"/>
    <mergeCell ref="G3:M3"/>
    <mergeCell ref="A2:F2"/>
    <mergeCell ref="A3:F3"/>
    <mergeCell ref="G4:M4"/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</mergeCells>
  <phoneticPr fontId="0" type="noConversion"/>
  <printOptions horizontalCentered="1"/>
  <pageMargins left="0.9055118110236221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2018-07-13T18:56:47Z</cp:lastPrinted>
  <dcterms:created xsi:type="dcterms:W3CDTF">1998-10-29T13:29:36Z</dcterms:created>
  <dcterms:modified xsi:type="dcterms:W3CDTF">2018-07-13T18:57:20Z</dcterms:modified>
</cp:coreProperties>
</file>