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4"/>
  </bookViews>
  <sheets>
    <sheet name="PISOS" sheetId="1" r:id="rId1"/>
    <sheet name="MEIO FIO" sheetId="2" r:id="rId2"/>
    <sheet name="PAVIMENTAÇÃO" sheetId="8" r:id="rId3"/>
    <sheet name="DRENAGEM" sheetId="4" r:id="rId4"/>
    <sheet name="CALÇADA" sheetId="5" r:id="rId5"/>
    <sheet name="SINALIZAÇÃO" sheetId="7" r:id="rId6"/>
  </sheets>
  <calcPr calcId="124519"/>
  <fileRecoveryPr autoRecover="0"/>
</workbook>
</file>

<file path=xl/calcChain.xml><?xml version="1.0" encoding="utf-8"?>
<calcChain xmlns="http://schemas.openxmlformats.org/spreadsheetml/2006/main">
  <c r="G3" i="5"/>
  <c r="G19" i="8"/>
  <c r="G14"/>
  <c r="G12"/>
  <c r="G7"/>
  <c r="G16" s="1"/>
  <c r="G12" i="7"/>
  <c r="G10"/>
  <c r="G14" s="1"/>
  <c r="G6"/>
  <c r="G15" l="1"/>
  <c r="G17" i="8"/>
  <c r="G8"/>
  <c r="G10" s="1"/>
  <c r="E20" i="4" l="1"/>
  <c r="G7" i="5"/>
  <c r="G8"/>
  <c r="P4" i="1"/>
  <c r="P3"/>
  <c r="N4"/>
  <c r="N5"/>
  <c r="N3"/>
  <c r="E19" i="4" l="1"/>
  <c r="L16"/>
  <c r="H16"/>
  <c r="M15"/>
  <c r="I15" s="1"/>
  <c r="L15"/>
  <c r="H15"/>
  <c r="M14"/>
  <c r="I14" s="1"/>
  <c r="L14"/>
  <c r="H14"/>
  <c r="L13"/>
  <c r="H13"/>
  <c r="L12"/>
  <c r="H12"/>
  <c r="M11"/>
  <c r="I11" s="1"/>
  <c r="L11"/>
  <c r="H11"/>
  <c r="M10"/>
  <c r="I10" s="1"/>
  <c r="L10"/>
  <c r="H10"/>
  <c r="J8"/>
  <c r="M16" s="1"/>
  <c r="I16" s="1"/>
  <c r="J7"/>
  <c r="J6"/>
  <c r="J5"/>
  <c r="M13" s="1"/>
  <c r="I13" s="1"/>
  <c r="J4"/>
  <c r="M12" s="1"/>
  <c r="I12" s="1"/>
  <c r="J3"/>
  <c r="J2"/>
  <c r="H19" l="1"/>
  <c r="I19"/>
  <c r="Q3" i="1" l="1"/>
  <c r="N6"/>
  <c r="P5"/>
  <c r="P6"/>
  <c r="Q6" s="1"/>
  <c r="Q4" l="1"/>
  <c r="Q5"/>
  <c r="P7"/>
  <c r="G5" i="5" s="1"/>
  <c r="D4" i="1"/>
  <c r="F4" s="1"/>
  <c r="H4"/>
  <c r="H5"/>
  <c r="H6"/>
  <c r="H3"/>
  <c r="N7"/>
  <c r="G4" i="5" s="1"/>
  <c r="D5" i="1"/>
  <c r="F5" s="1"/>
  <c r="D6"/>
  <c r="F6" s="1"/>
  <c r="I6" s="1"/>
  <c r="S6" s="1"/>
  <c r="D3"/>
  <c r="F3" s="1"/>
  <c r="B7" i="2"/>
  <c r="Q7" i="1" l="1"/>
  <c r="H7"/>
  <c r="I3"/>
  <c r="S3" s="1"/>
  <c r="I5"/>
  <c r="S5" s="1"/>
  <c r="F7"/>
  <c r="I4"/>
  <c r="S4" s="1"/>
  <c r="I7" l="1"/>
  <c r="S7" s="1"/>
  <c r="G6" i="5" s="1"/>
  <c r="G9" l="1"/>
</calcChain>
</file>

<file path=xl/sharedStrings.xml><?xml version="1.0" encoding="utf-8"?>
<sst xmlns="http://schemas.openxmlformats.org/spreadsheetml/2006/main" count="159" uniqueCount="106">
  <si>
    <t>QUANTITATIVO GERAL PISO TÁTIL E PISO PAVER</t>
  </si>
  <si>
    <t>CALÇADA</t>
  </si>
  <si>
    <t>EXTENSÃO CALÇADA (m)</t>
  </si>
  <si>
    <t>Q1</t>
  </si>
  <si>
    <t>Q2</t>
  </si>
  <si>
    <t>Q3</t>
  </si>
  <si>
    <t>Q4</t>
  </si>
  <si>
    <t>LIMPA RODA (m²)</t>
  </si>
  <si>
    <t>LARGURA CALÇADA EXCLUSO MEIO FIO  (m)</t>
  </si>
  <si>
    <t>EXTENSÃO CALÇADA EXCLUÍDO MEIO FIO E INCLUSO LIMPA RODA (m)</t>
  </si>
  <si>
    <t>ÁREA CALÇADA EXCLUSO MEIO FIO E INCLUSO LIMPA RODA (m²)</t>
  </si>
  <si>
    <t>ÁREA DA CALÇADA FORA MEIO FIO E LIMPA RODAS (m²)</t>
  </si>
  <si>
    <t>ÁREA DO PISO TÁTIL ALERTA (m²)</t>
  </si>
  <si>
    <t>ÁREA DO PISO TÁTIL DIRECIONAL (m²)</t>
  </si>
  <si>
    <t>ÁREA TOTAL PISO TÁTIL (m²)</t>
  </si>
  <si>
    <t>ÁREA TOTAL PAVER (m²)</t>
  </si>
  <si>
    <t>QUANTITATIVO MEIO FIO</t>
  </si>
  <si>
    <t xml:space="preserve">Q1 = </t>
  </si>
  <si>
    <t>(m)</t>
  </si>
  <si>
    <t>Q2=</t>
  </si>
  <si>
    <t>Q3=</t>
  </si>
  <si>
    <t>QUANTIDADE DE MEIO FIO 12CM A SER DESCONTADO</t>
  </si>
  <si>
    <t>QTDADE</t>
  </si>
  <si>
    <t>EXTENSÃO DO PAVIMENTO</t>
  </si>
  <si>
    <t>UNIDADE</t>
  </si>
  <si>
    <t>m</t>
  </si>
  <si>
    <t>PAVIMENTAÇÃO</t>
  </si>
  <si>
    <t>MEIO FIO  15x12x30x100cm (Fck = 25.0 MPa)</t>
  </si>
  <si>
    <t>PINTURA DE LIGAÇAO COM EMUSÃO ASFALTICA  RR - 2C</t>
  </si>
  <si>
    <t>IMPRIMAÇÃO COM ASFALTO DILUÍDO CM-30</t>
  </si>
  <si>
    <t xml:space="preserve">ÁREA DE PAVIMENTAÇÃO </t>
  </si>
  <si>
    <t>LARGURA RUA</t>
  </si>
  <si>
    <t>T</t>
  </si>
  <si>
    <t>m³</t>
  </si>
  <si>
    <t>m²</t>
  </si>
  <si>
    <t>REGULARIZAÇÃO DO SUB-LEITO E COMPACT. (M. NIVELADORA)</t>
  </si>
  <si>
    <t>CAIXA DE BOCA DE LOBO</t>
  </si>
  <si>
    <t xml:space="preserve">CAIXA DE LIGAÇÃO </t>
  </si>
  <si>
    <t xml:space="preserve">ÁREA TOTAL DA CALÇADA </t>
  </si>
  <si>
    <t>PISO TÁTIL ALERTA</t>
  </si>
  <si>
    <t>PISO TÁTIL DIRECIONAL</t>
  </si>
  <si>
    <t>PISO BLOCO DE CONCRETO PAVER</t>
  </si>
  <si>
    <t>SINALIZAÇÃO HORIZONTAL E VERTICAL</t>
  </si>
  <si>
    <t>PINTURA DE FAIXA DE PEDESTRE</t>
  </si>
  <si>
    <t>PLACA PASSAGEM DE PEDESTRE CÓDIGO A-32 L=0,50m</t>
  </si>
  <si>
    <t>PLACA PARE CÓDIGO - R - 1 L = 0,25m</t>
  </si>
  <si>
    <t>INDICAÇÃO DE RUA</t>
  </si>
  <si>
    <t>PLACA LIMITE DE VELOCIDADE 40KM/H CÓDIGO R - 19 L=0,50m</t>
  </si>
  <si>
    <t>DRENAGEM</t>
  </si>
  <si>
    <t>REVESTIMENTO CBUQ Esp. 4CM - 2,5T/M³</t>
  </si>
  <si>
    <t>Unid.</t>
  </si>
  <si>
    <t>unid.</t>
  </si>
  <si>
    <t>QUANTIDADE DE LIMPA RODAS (UNID.)</t>
  </si>
  <si>
    <t>LARGURA DA FAIXA</t>
  </si>
  <si>
    <t>EXTENSÃO FAIXA AMARELA TRACEJADA</t>
  </si>
  <si>
    <t>QUANTIDADE DE FAIXA CONTÍNUA 15,00m</t>
  </si>
  <si>
    <t>ÁREA DE PINTURA DE FAIXA AMARELA</t>
  </si>
  <si>
    <t>QUANT. DE RAMPAS</t>
  </si>
  <si>
    <t>QUANT. DE POSTES</t>
  </si>
  <si>
    <t>ÁREA DO PISO TÁTIL ALERTA  EXTRA (m²)</t>
  </si>
  <si>
    <t>ÁREA DO PISO TÁTIL DIRECIONAL EXTRA (m²)</t>
  </si>
  <si>
    <t>ÁREA TOTAL PAVER EXTRA (m²)</t>
  </si>
  <si>
    <t>QUANT. DE PISO TÁTIL ALERTA EM  MUDANÇA DE DIREÇÃO</t>
  </si>
  <si>
    <t>ÁREA DE PINTURA DE FAIXA RETENÇÃO</t>
  </si>
  <si>
    <t>ÁREA TOTAL PINTURA DE FAIXA DE PEDESTRE BRANCA</t>
  </si>
  <si>
    <t>∅ DN</t>
  </si>
  <si>
    <t>DIÂM EXTERNO</t>
  </si>
  <si>
    <t>Área Tubo (m²)</t>
  </si>
  <si>
    <t>UNID.</t>
  </si>
  <si>
    <t>CÁLCULO VOLUME CORTE ATERRO</t>
  </si>
  <si>
    <t>ESCARIF (m³)</t>
  </si>
  <si>
    <t>REATERRO (m³)</t>
  </si>
  <si>
    <t>X</t>
  </si>
  <si>
    <t>Y</t>
  </si>
  <si>
    <t>ESCAR(M³)</t>
  </si>
  <si>
    <t>REAT (M³)</t>
  </si>
  <si>
    <t>TUBOS ∅30cm</t>
  </si>
  <si>
    <t>TUBOS ∅40cm</t>
  </si>
  <si>
    <t>TUBOS ∅50cm</t>
  </si>
  <si>
    <t>TUBOS ∅60cm</t>
  </si>
  <si>
    <t>TUBOS ∅80cm</t>
  </si>
  <si>
    <t>TUBOS ∅100cm</t>
  </si>
  <si>
    <t>TUBOS ∅120cm</t>
  </si>
  <si>
    <t>CAIXA DE LIG</t>
  </si>
  <si>
    <t>BOCA LOBO</t>
  </si>
  <si>
    <t>EXT. TOTAL TUBOS=</t>
  </si>
  <si>
    <t>TOTAL=</t>
  </si>
  <si>
    <t>COLCHÃO DE BRITA (0,50X0,10)=</t>
  </si>
  <si>
    <t>REGULARIZAÇÃO  MECÂNICA</t>
  </si>
  <si>
    <t>REGULAR. E COMPACT. COM LASTRO DE PÓ DE BRITA ESP 4cm</t>
  </si>
  <si>
    <t>COLCHÃO DE AREIA COMPACTADO ESP 4cm</t>
  </si>
  <si>
    <t>ÁREA DE PINTURA FAIXA AMARELA EXTRA</t>
  </si>
  <si>
    <t xml:space="preserve">QUANTIDADE DE PARADAS PARA PEDESTRES </t>
  </si>
  <si>
    <t>PINTURA DE FAIXA DE PEDESTRE EXTRA</t>
  </si>
  <si>
    <t>QUANTIDADE DE FAIXA DE RETENÇÃO 4,00m</t>
  </si>
  <si>
    <t>ÁREA DE PINTURA DE FAIXA DE RETENÇÃO EXTRA</t>
  </si>
  <si>
    <t>ÁREA TOTAL DE PINTURA REFLETIVA</t>
  </si>
  <si>
    <t>ÁREA LIMPA RODAS TOTAL=</t>
  </si>
  <si>
    <t>ALÍQUOTA DE CAP UTILIZADO =</t>
  </si>
  <si>
    <t>%</t>
  </si>
  <si>
    <t>FORNECIMENTO DE CAP 50/70</t>
  </si>
  <si>
    <t xml:space="preserve"> BASE DE BRITA GRADUADA COMPACTADA esp 10cm</t>
  </si>
  <si>
    <t xml:space="preserve">BRITA LARGURA CONSIDERADA = </t>
  </si>
  <si>
    <t xml:space="preserve"> SUB. BASE MACADAME  COMPACTADA esp 13cm</t>
  </si>
  <si>
    <t xml:space="preserve">SUBA BASE MACAME LARGURA DE PISTA EQUIVALENTE= </t>
  </si>
  <si>
    <t>LARGURA CONSIDERADA PARA CALCULO REGULARIZAÇÃO EQUIVALENTE=</t>
  </si>
</sst>
</file>

<file path=xl/styles.xml><?xml version="1.0" encoding="utf-8"?>
<styleSheet xmlns="http://schemas.openxmlformats.org/spreadsheetml/2006/main">
  <numFmts count="1">
    <numFmt numFmtId="164" formatCode="0.0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5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9FEE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justify"/>
    </xf>
    <xf numFmtId="0" fontId="0" fillId="0" borderId="1" xfId="0" applyBorder="1" applyAlignment="1">
      <alignment horizontal="centerContinuous" vertical="justify" wrapText="1"/>
    </xf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justify" wrapText="1" readingOrder="1"/>
    </xf>
    <xf numFmtId="0" fontId="0" fillId="0" borderId="1" xfId="0" applyBorder="1" applyAlignment="1">
      <alignment horizontal="center" readingOrder="1"/>
    </xf>
    <xf numFmtId="0" fontId="0" fillId="0" borderId="0" xfId="0" applyAlignment="1">
      <alignment horizontal="center" readingOrder="1"/>
    </xf>
    <xf numFmtId="0" fontId="0" fillId="0" borderId="1" xfId="0" applyBorder="1" applyAlignment="1">
      <alignment horizontal="center" vertical="justify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readingOrder="1"/>
    </xf>
    <xf numFmtId="0" fontId="0" fillId="0" borderId="1" xfId="0" applyFont="1" applyBorder="1"/>
    <xf numFmtId="0" fontId="1" fillId="0" borderId="2" xfId="0" applyFont="1" applyBorder="1"/>
    <xf numFmtId="2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2" fontId="0" fillId="0" borderId="1" xfId="0" applyNumberFormat="1" applyFont="1" applyBorder="1"/>
    <xf numFmtId="0" fontId="0" fillId="0" borderId="1" xfId="0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topLeftCell="B1" workbookViewId="0">
      <selection activeCell="F7" sqref="F7"/>
    </sheetView>
  </sheetViews>
  <sheetFormatPr defaultRowHeight="15"/>
  <cols>
    <col min="1" max="1" width="8.28515625" customWidth="1"/>
    <col min="2" max="2" width="11.28515625" customWidth="1"/>
    <col min="3" max="3" width="10.28515625" customWidth="1"/>
    <col min="4" max="4" width="15" bestFit="1" customWidth="1"/>
    <col min="5" max="5" width="11.5703125" customWidth="1"/>
    <col min="6" max="6" width="12.28515625" customWidth="1"/>
    <col min="7" max="7" width="9.28515625" style="22" customWidth="1"/>
    <col min="8" max="8" width="6.5703125" bestFit="1" customWidth="1"/>
    <col min="9" max="9" width="11.42578125" bestFit="1" customWidth="1"/>
    <col min="10" max="10" width="8.5703125" style="12" bestFit="1" customWidth="1"/>
    <col min="11" max="11" width="12" style="12" customWidth="1"/>
    <col min="12" max="12" width="9.5703125" style="12" customWidth="1"/>
    <col min="13" max="13" width="9.85546875" style="12" customWidth="1"/>
    <col min="14" max="14" width="8.140625" customWidth="1"/>
    <col min="15" max="16" width="8.42578125" customWidth="1"/>
    <col min="17" max="17" width="7.85546875" bestFit="1" customWidth="1"/>
    <col min="18" max="18" width="7.85546875" customWidth="1"/>
    <col min="19" max="19" width="10.140625" bestFit="1" customWidth="1"/>
  </cols>
  <sheetData>
    <row r="1" spans="1:19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4"/>
    </row>
    <row r="2" spans="1:19" s="1" customFormat="1" ht="126" customHeight="1">
      <c r="A2" s="2" t="s">
        <v>1</v>
      </c>
      <c r="B2" s="3" t="s">
        <v>2</v>
      </c>
      <c r="C2" s="3" t="s">
        <v>21</v>
      </c>
      <c r="D2" s="3" t="s">
        <v>9</v>
      </c>
      <c r="E2" s="4" t="s">
        <v>8</v>
      </c>
      <c r="F2" s="4" t="s">
        <v>10</v>
      </c>
      <c r="G2" s="20" t="s">
        <v>52</v>
      </c>
      <c r="H2" s="4" t="s">
        <v>7</v>
      </c>
      <c r="I2" s="4" t="s">
        <v>11</v>
      </c>
      <c r="J2" s="23" t="s">
        <v>57</v>
      </c>
      <c r="K2" s="23" t="s">
        <v>62</v>
      </c>
      <c r="L2" s="23" t="s">
        <v>58</v>
      </c>
      <c r="M2" s="4" t="s">
        <v>59</v>
      </c>
      <c r="N2" s="4" t="s">
        <v>12</v>
      </c>
      <c r="O2" s="4" t="s">
        <v>60</v>
      </c>
      <c r="P2" s="4" t="s">
        <v>13</v>
      </c>
      <c r="Q2" s="4" t="s">
        <v>14</v>
      </c>
      <c r="R2" s="4" t="s">
        <v>61</v>
      </c>
      <c r="S2" s="4" t="s">
        <v>15</v>
      </c>
    </row>
    <row r="3" spans="1:19">
      <c r="A3" s="5" t="s">
        <v>3</v>
      </c>
      <c r="B3" s="11">
        <v>306</v>
      </c>
      <c r="C3" s="11">
        <v>2</v>
      </c>
      <c r="D3" s="5">
        <f>B3-(C3*0.12)</f>
        <v>305.76</v>
      </c>
      <c r="E3" s="27">
        <v>3.38</v>
      </c>
      <c r="F3" s="5">
        <f>(D3*E3)</f>
        <v>1033.4687999999999</v>
      </c>
      <c r="G3" s="25">
        <v>2</v>
      </c>
      <c r="H3" s="26">
        <f>0.57*G3</f>
        <v>1.1399999999999999</v>
      </c>
      <c r="I3" s="5">
        <f>F3-H3</f>
        <v>1032.3287999999998</v>
      </c>
      <c r="J3" s="19">
        <v>8</v>
      </c>
      <c r="K3" s="19">
        <v>2</v>
      </c>
      <c r="L3" s="19">
        <v>5</v>
      </c>
      <c r="M3" s="19">
        <v>0</v>
      </c>
      <c r="N3" s="65">
        <f>((((2*E3+1.2)*J3)+(K3*0.4+L3*1.8))*0.4)+M3</f>
        <v>29.392000000000003</v>
      </c>
      <c r="O3" s="11"/>
      <c r="P3" s="65">
        <f>((B3-((1.08+0.12)*G3)-5.6*J3)*0.4)+O3</f>
        <v>103.52000000000001</v>
      </c>
      <c r="Q3" s="5">
        <f>SUM(N3,P3)</f>
        <v>132.91200000000001</v>
      </c>
      <c r="R3" s="11"/>
      <c r="S3" s="11">
        <f>I3-Q3+R3</f>
        <v>899.41679999999974</v>
      </c>
    </row>
    <row r="4" spans="1:19">
      <c r="A4" s="5" t="s">
        <v>4</v>
      </c>
      <c r="B4" s="11">
        <v>318</v>
      </c>
      <c r="C4" s="11">
        <v>2</v>
      </c>
      <c r="D4" s="5">
        <f t="shared" ref="D4:D6" si="0">B4-(C4*0.12)</f>
        <v>317.76</v>
      </c>
      <c r="E4" s="6">
        <v>3.38</v>
      </c>
      <c r="F4" s="5">
        <f t="shared" ref="F4:F6" si="1">(D4*E4)</f>
        <v>1074.0288</v>
      </c>
      <c r="G4" s="21">
        <v>2</v>
      </c>
      <c r="H4" s="11">
        <f t="shared" ref="H4:H6" si="2">0.57*G4</f>
        <v>1.1399999999999999</v>
      </c>
      <c r="I4" s="5">
        <f t="shared" ref="I4:I6" si="3">F4-H4</f>
        <v>1072.8887999999999</v>
      </c>
      <c r="J4" s="13">
        <v>6</v>
      </c>
      <c r="K4" s="13">
        <v>2</v>
      </c>
      <c r="L4" s="13">
        <v>3</v>
      </c>
      <c r="M4" s="29"/>
      <c r="N4" s="65">
        <f t="shared" ref="N4:N5" si="4">((((2*E4+1.2)*J4)+(K4*0.4+L4*1.8))*0.4)+M4</f>
        <v>21.584000000000003</v>
      </c>
      <c r="O4" s="11"/>
      <c r="P4" s="65">
        <f>((B4-((1.08+0.12)*G4)-5.6*J4)*0.4)+O4</f>
        <v>112.80000000000001</v>
      </c>
      <c r="Q4" s="5">
        <f t="shared" ref="Q4:Q6" si="5">SUM(N4:P4)</f>
        <v>134.38400000000001</v>
      </c>
      <c r="R4" s="5"/>
      <c r="S4" s="11">
        <f>I4-Q4</f>
        <v>938.50479999999993</v>
      </c>
    </row>
    <row r="5" spans="1:19">
      <c r="A5" s="5" t="s">
        <v>5</v>
      </c>
      <c r="B5" s="11"/>
      <c r="C5" s="11"/>
      <c r="D5" s="5">
        <f t="shared" si="0"/>
        <v>0</v>
      </c>
      <c r="E5" s="6"/>
      <c r="F5" s="5">
        <f t="shared" si="1"/>
        <v>0</v>
      </c>
      <c r="G5" s="21"/>
      <c r="H5" s="11">
        <f t="shared" si="2"/>
        <v>0</v>
      </c>
      <c r="I5" s="5">
        <f t="shared" si="3"/>
        <v>0</v>
      </c>
      <c r="J5" s="13"/>
      <c r="K5" s="13"/>
      <c r="L5" s="13"/>
      <c r="M5" s="29"/>
      <c r="N5" s="65">
        <f t="shared" si="4"/>
        <v>0</v>
      </c>
      <c r="O5" s="11"/>
      <c r="P5" s="11">
        <f t="shared" ref="P5:P6" si="6">B5-((1.08+0.12)*G5)-5.6*J5</f>
        <v>0</v>
      </c>
      <c r="Q5" s="5">
        <f t="shared" si="5"/>
        <v>0</v>
      </c>
      <c r="R5" s="5"/>
      <c r="S5" s="11">
        <f>I5-Q5</f>
        <v>0</v>
      </c>
    </row>
    <row r="6" spans="1:19">
      <c r="A6" s="5" t="s">
        <v>6</v>
      </c>
      <c r="B6" s="11"/>
      <c r="C6" s="11"/>
      <c r="D6" s="5">
        <f t="shared" si="0"/>
        <v>0</v>
      </c>
      <c r="E6" s="6"/>
      <c r="F6" s="5">
        <f t="shared" si="1"/>
        <v>0</v>
      </c>
      <c r="G6" s="21"/>
      <c r="H6" s="11">
        <f t="shared" si="2"/>
        <v>0</v>
      </c>
      <c r="I6" s="5">
        <f t="shared" si="3"/>
        <v>0</v>
      </c>
      <c r="J6" s="13"/>
      <c r="K6" s="13"/>
      <c r="L6" s="13"/>
      <c r="M6" s="29"/>
      <c r="N6" s="11">
        <f t="shared" ref="N6" si="7">(((2*E6)+1.2)*J6)+K6*0.4+L6*0.72</f>
        <v>0</v>
      </c>
      <c r="O6" s="11"/>
      <c r="P6" s="11">
        <f t="shared" si="6"/>
        <v>0</v>
      </c>
      <c r="Q6" s="5">
        <f t="shared" si="5"/>
        <v>0</v>
      </c>
      <c r="R6" s="5"/>
      <c r="S6" s="11">
        <f>I6-Q6</f>
        <v>0</v>
      </c>
    </row>
    <row r="7" spans="1:19">
      <c r="F7" s="5">
        <f t="shared" ref="F7:H7" si="8">SUM(F3:F6)</f>
        <v>2107.4975999999997</v>
      </c>
      <c r="G7" s="21"/>
      <c r="H7" s="5">
        <f t="shared" si="8"/>
        <v>2.2799999999999998</v>
      </c>
      <c r="I7" s="17">
        <f>SUM(I3:I6)</f>
        <v>2105.2175999999999</v>
      </c>
      <c r="J7" s="24"/>
      <c r="K7" s="24"/>
      <c r="L7" s="24"/>
      <c r="M7" s="24"/>
      <c r="N7" s="18">
        <f t="shared" ref="N7:Q7" si="9">SUM(N3:N6)</f>
        <v>50.976000000000006</v>
      </c>
      <c r="O7" s="18"/>
      <c r="P7" s="18">
        <f t="shared" si="9"/>
        <v>216.32000000000002</v>
      </c>
      <c r="Q7" s="18">
        <f t="shared" si="9"/>
        <v>267.29600000000005</v>
      </c>
      <c r="R7" s="18"/>
      <c r="S7" s="17">
        <f>I7-Q7</f>
        <v>1837.9215999999999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D18" sqref="D18"/>
    </sheetView>
  </sheetViews>
  <sheetFormatPr defaultRowHeight="15"/>
  <sheetData>
    <row r="1" spans="1:4" ht="27" customHeight="1">
      <c r="A1" s="75" t="s">
        <v>16</v>
      </c>
      <c r="B1" s="76"/>
      <c r="C1" s="76"/>
      <c r="D1" s="77"/>
    </row>
    <row r="2" spans="1:4">
      <c r="A2" s="5"/>
      <c r="B2" s="3" t="s">
        <v>18</v>
      </c>
      <c r="C2" s="7"/>
      <c r="D2" s="8"/>
    </row>
    <row r="3" spans="1:4">
      <c r="A3" s="5" t="s">
        <v>17</v>
      </c>
      <c r="B3" s="5"/>
      <c r="C3" s="7"/>
      <c r="D3" s="8"/>
    </row>
    <row r="4" spans="1:4">
      <c r="A4" s="5" t="s">
        <v>19</v>
      </c>
      <c r="B4" s="5"/>
      <c r="C4" s="7"/>
      <c r="D4" s="8"/>
    </row>
    <row r="5" spans="1:4">
      <c r="A5" s="5" t="s">
        <v>20</v>
      </c>
      <c r="B5" s="5"/>
      <c r="C5" s="7"/>
      <c r="D5" s="8"/>
    </row>
    <row r="6" spans="1:4">
      <c r="A6" s="5" t="s">
        <v>6</v>
      </c>
      <c r="B6" s="5"/>
      <c r="C6" s="9"/>
      <c r="D6" s="10"/>
    </row>
    <row r="7" spans="1:4">
      <c r="B7">
        <f>SUM(B3:B6)</f>
        <v>0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9"/>
  <sheetViews>
    <sheetView workbookViewId="0">
      <selection activeCell="G25" sqref="G25"/>
    </sheetView>
  </sheetViews>
  <sheetFormatPr defaultRowHeight="15"/>
  <cols>
    <col min="6" max="6" width="20.5703125" customWidth="1"/>
  </cols>
  <sheetData>
    <row r="2" spans="1:8" ht="19.5">
      <c r="A2" s="86" t="s">
        <v>26</v>
      </c>
      <c r="B2" s="87"/>
      <c r="C2" s="87"/>
      <c r="D2" s="87"/>
      <c r="E2" s="87"/>
      <c r="F2" s="87"/>
      <c r="G2" s="87"/>
      <c r="H2" s="88"/>
    </row>
    <row r="3" spans="1:8">
      <c r="A3" s="89"/>
      <c r="B3" s="90"/>
      <c r="C3" s="90"/>
      <c r="D3" s="90"/>
      <c r="E3" s="90"/>
      <c r="F3" s="91"/>
      <c r="G3" s="5" t="s">
        <v>22</v>
      </c>
      <c r="H3" s="5" t="s">
        <v>24</v>
      </c>
    </row>
    <row r="4" spans="1:8">
      <c r="A4" s="78" t="s">
        <v>23</v>
      </c>
      <c r="B4" s="79"/>
      <c r="C4" s="79"/>
      <c r="D4" s="79"/>
      <c r="E4" s="79"/>
      <c r="F4" s="80"/>
      <c r="G4" s="70">
        <v>337.47500000000002</v>
      </c>
      <c r="H4" s="66" t="s">
        <v>25</v>
      </c>
    </row>
    <row r="5" spans="1:8">
      <c r="A5" s="78" t="s">
        <v>31</v>
      </c>
      <c r="B5" s="79"/>
      <c r="C5" s="79"/>
      <c r="D5" s="79"/>
      <c r="E5" s="79"/>
      <c r="F5" s="80"/>
      <c r="G5" s="15">
        <v>8</v>
      </c>
      <c r="H5" s="66" t="s">
        <v>25</v>
      </c>
    </row>
    <row r="6" spans="1:8">
      <c r="A6" s="78" t="s">
        <v>97</v>
      </c>
      <c r="B6" s="79"/>
      <c r="C6" s="79"/>
      <c r="D6" s="79"/>
      <c r="E6" s="79"/>
      <c r="F6" s="80"/>
      <c r="G6" s="15">
        <v>0</v>
      </c>
      <c r="H6" s="66" t="s">
        <v>51</v>
      </c>
    </row>
    <row r="7" spans="1:8">
      <c r="A7" s="78" t="s">
        <v>30</v>
      </c>
      <c r="B7" s="79"/>
      <c r="C7" s="79"/>
      <c r="D7" s="79"/>
      <c r="E7" s="79"/>
      <c r="F7" s="80"/>
      <c r="G7" s="71">
        <f>G5*G4+G6</f>
        <v>2699.8</v>
      </c>
      <c r="H7" s="66" t="s">
        <v>34</v>
      </c>
    </row>
    <row r="8" spans="1:8">
      <c r="A8" s="83" t="s">
        <v>49</v>
      </c>
      <c r="B8" s="84"/>
      <c r="C8" s="84"/>
      <c r="D8" s="84"/>
      <c r="E8" s="84"/>
      <c r="F8" s="85"/>
      <c r="G8" s="32">
        <f>G7*0.04*2.5</f>
        <v>269.98</v>
      </c>
      <c r="H8" s="66" t="s">
        <v>32</v>
      </c>
    </row>
    <row r="9" spans="1:8">
      <c r="A9" s="78" t="s">
        <v>98</v>
      </c>
      <c r="B9" s="79"/>
      <c r="C9" s="79"/>
      <c r="D9" s="79"/>
      <c r="E9" s="79"/>
      <c r="F9" s="80"/>
      <c r="G9" s="14">
        <v>5.75</v>
      </c>
      <c r="H9" s="66" t="s">
        <v>99</v>
      </c>
    </row>
    <row r="10" spans="1:8">
      <c r="A10" s="83" t="s">
        <v>100</v>
      </c>
      <c r="B10" s="84"/>
      <c r="C10" s="84"/>
      <c r="D10" s="84"/>
      <c r="E10" s="84"/>
      <c r="F10" s="85"/>
      <c r="G10" s="32">
        <f>G8*G9%</f>
        <v>15.523850000000001</v>
      </c>
      <c r="H10" s="66" t="s">
        <v>32</v>
      </c>
    </row>
    <row r="11" spans="1:8">
      <c r="A11" s="83" t="s">
        <v>27</v>
      </c>
      <c r="B11" s="84"/>
      <c r="C11" s="84"/>
      <c r="D11" s="84"/>
      <c r="E11" s="84"/>
      <c r="F11" s="85"/>
      <c r="G11" s="32">
        <v>617.32000000000005</v>
      </c>
      <c r="H11" s="66" t="s">
        <v>25</v>
      </c>
    </row>
    <row r="12" spans="1:8">
      <c r="A12" s="78" t="s">
        <v>101</v>
      </c>
      <c r="B12" s="79"/>
      <c r="C12" s="79"/>
      <c r="D12" s="79"/>
      <c r="E12" s="79"/>
      <c r="F12" s="80"/>
      <c r="G12" s="32">
        <f>G4*G13*0.1+G6</f>
        <v>275.04212500000006</v>
      </c>
      <c r="H12" s="66" t="s">
        <v>33</v>
      </c>
    </row>
    <row r="13" spans="1:8">
      <c r="A13" s="78" t="s">
        <v>102</v>
      </c>
      <c r="B13" s="81"/>
      <c r="C13" s="81"/>
      <c r="D13" s="81"/>
      <c r="E13" s="81"/>
      <c r="F13" s="82"/>
      <c r="G13" s="15">
        <v>8.15</v>
      </c>
      <c r="H13" s="16" t="s">
        <v>25</v>
      </c>
    </row>
    <row r="14" spans="1:8">
      <c r="A14" s="78" t="s">
        <v>103</v>
      </c>
      <c r="B14" s="79"/>
      <c r="C14" s="79"/>
      <c r="D14" s="79"/>
      <c r="E14" s="79"/>
      <c r="F14" s="80"/>
      <c r="G14" s="32">
        <f>G4*G15*0.13+G6</f>
        <v>372.90987500000006</v>
      </c>
      <c r="H14" s="66" t="s">
        <v>33</v>
      </c>
    </row>
    <row r="15" spans="1:8">
      <c r="A15" s="78" t="s">
        <v>104</v>
      </c>
      <c r="B15" s="81"/>
      <c r="C15" s="81"/>
      <c r="D15" s="81"/>
      <c r="E15" s="81"/>
      <c r="F15" s="82"/>
      <c r="G15" s="15">
        <v>8.5</v>
      </c>
      <c r="H15" s="16" t="s">
        <v>25</v>
      </c>
    </row>
    <row r="16" spans="1:8">
      <c r="A16" s="78" t="s">
        <v>28</v>
      </c>
      <c r="B16" s="79"/>
      <c r="C16" s="79"/>
      <c r="D16" s="79"/>
      <c r="E16" s="79"/>
      <c r="F16" s="80"/>
      <c r="G16" s="32">
        <f>G7</f>
        <v>2699.8</v>
      </c>
      <c r="H16" s="66" t="s">
        <v>34</v>
      </c>
    </row>
    <row r="17" spans="1:8">
      <c r="A17" s="78" t="s">
        <v>29</v>
      </c>
      <c r="B17" s="79"/>
      <c r="C17" s="79"/>
      <c r="D17" s="79"/>
      <c r="E17" s="79"/>
      <c r="F17" s="80"/>
      <c r="G17" s="32">
        <f>G7</f>
        <v>2699.8</v>
      </c>
      <c r="H17" s="66" t="s">
        <v>34</v>
      </c>
    </row>
    <row r="18" spans="1:8">
      <c r="A18" s="78" t="s">
        <v>105</v>
      </c>
      <c r="B18" s="81"/>
      <c r="C18" s="81"/>
      <c r="D18" s="81"/>
      <c r="E18" s="81"/>
      <c r="F18" s="82"/>
      <c r="G18" s="15">
        <v>8.69</v>
      </c>
      <c r="H18" s="16" t="s">
        <v>25</v>
      </c>
    </row>
    <row r="19" spans="1:8">
      <c r="A19" s="78" t="s">
        <v>35</v>
      </c>
      <c r="B19" s="81"/>
      <c r="C19" s="81"/>
      <c r="D19" s="81"/>
      <c r="E19" s="81"/>
      <c r="F19" s="82"/>
      <c r="G19" s="32">
        <f>G4*G18+G6</f>
        <v>2932.6577499999999</v>
      </c>
      <c r="H19" s="16" t="s">
        <v>34</v>
      </c>
    </row>
  </sheetData>
  <mergeCells count="18">
    <mergeCell ref="A7:F7"/>
    <mergeCell ref="A2:H2"/>
    <mergeCell ref="A3:F3"/>
    <mergeCell ref="A4:F4"/>
    <mergeCell ref="A5:F5"/>
    <mergeCell ref="A6:F6"/>
    <mergeCell ref="A19:F19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E21" sqref="E21"/>
    </sheetView>
  </sheetViews>
  <sheetFormatPr defaultRowHeight="15"/>
  <cols>
    <col min="6" max="6" width="11" customWidth="1"/>
    <col min="9" max="9" width="14.7109375" bestFit="1" customWidth="1"/>
    <col min="10" max="10" width="14.42578125" bestFit="1" customWidth="1"/>
    <col min="11" max="11" width="12.42578125" bestFit="1" customWidth="1"/>
    <col min="12" max="12" width="10.5703125" bestFit="1" customWidth="1"/>
  </cols>
  <sheetData>
    <row r="1" spans="1:14" ht="32.25">
      <c r="A1" s="92" t="s">
        <v>48</v>
      </c>
      <c r="B1" s="93"/>
      <c r="C1" s="93"/>
      <c r="D1" s="93"/>
      <c r="E1" s="93"/>
      <c r="F1" s="93"/>
      <c r="G1" s="34"/>
      <c r="H1" s="35" t="s">
        <v>65</v>
      </c>
      <c r="I1" s="35" t="s">
        <v>66</v>
      </c>
      <c r="J1" s="36" t="s">
        <v>67</v>
      </c>
      <c r="K1" s="37"/>
      <c r="L1" s="37"/>
      <c r="M1" s="37"/>
      <c r="N1" s="38"/>
    </row>
    <row r="2" spans="1:14">
      <c r="A2" s="94"/>
      <c r="B2" s="95"/>
      <c r="C2" s="95"/>
      <c r="D2" s="95"/>
      <c r="E2" s="39" t="s">
        <v>22</v>
      </c>
      <c r="F2" s="40" t="s">
        <v>68</v>
      </c>
      <c r="G2" s="41"/>
      <c r="H2" s="40">
        <v>30</v>
      </c>
      <c r="I2" s="40">
        <v>37</v>
      </c>
      <c r="J2" s="39">
        <f>(PI()*(((I2/2)/100)^2))</f>
        <v>0.10752100856911066</v>
      </c>
      <c r="K2" s="41"/>
      <c r="L2" s="41"/>
      <c r="M2" s="41"/>
      <c r="N2" s="42"/>
    </row>
    <row r="3" spans="1:14">
      <c r="A3" s="96"/>
      <c r="B3" s="97"/>
      <c r="C3" s="97"/>
      <c r="D3" s="97"/>
      <c r="E3" s="43"/>
      <c r="F3" s="40"/>
      <c r="G3" s="41"/>
      <c r="H3" s="40">
        <v>40</v>
      </c>
      <c r="I3" s="40">
        <v>48</v>
      </c>
      <c r="J3" s="39">
        <f t="shared" ref="J3:J8" si="0">(PI()*(((I3/2)/100)^2))</f>
        <v>0.18095573684677208</v>
      </c>
      <c r="K3" s="41"/>
      <c r="L3" s="41"/>
      <c r="M3" s="41"/>
      <c r="N3" s="42"/>
    </row>
    <row r="4" spans="1:14">
      <c r="A4" s="98" t="s">
        <v>36</v>
      </c>
      <c r="B4" s="99"/>
      <c r="C4" s="99"/>
      <c r="D4" s="99"/>
      <c r="E4" s="44">
        <v>12</v>
      </c>
      <c r="F4" s="45" t="s">
        <v>51</v>
      </c>
      <c r="G4" s="41"/>
      <c r="H4" s="40">
        <v>50</v>
      </c>
      <c r="I4" s="40">
        <v>60</v>
      </c>
      <c r="J4" s="39">
        <f t="shared" si="0"/>
        <v>0.28274333882308139</v>
      </c>
      <c r="K4" s="41"/>
      <c r="L4" s="41"/>
      <c r="M4" s="41"/>
      <c r="N4" s="42"/>
    </row>
    <row r="5" spans="1:14">
      <c r="A5" s="98" t="s">
        <v>37</v>
      </c>
      <c r="B5" s="99"/>
      <c r="C5" s="99"/>
      <c r="D5" s="99"/>
      <c r="E5" s="44">
        <v>8</v>
      </c>
      <c r="F5" s="45" t="s">
        <v>51</v>
      </c>
      <c r="G5" s="41"/>
      <c r="H5" s="40">
        <v>60</v>
      </c>
      <c r="I5" s="40">
        <v>71.099999999999994</v>
      </c>
      <c r="J5" s="39">
        <f t="shared" si="0"/>
        <v>0.39703526495884145</v>
      </c>
      <c r="K5" s="41"/>
      <c r="L5" s="41"/>
      <c r="M5" s="41"/>
      <c r="N5" s="42"/>
    </row>
    <row r="6" spans="1:14">
      <c r="A6" s="96"/>
      <c r="B6" s="97"/>
      <c r="C6" s="97"/>
      <c r="D6" s="97"/>
      <c r="E6" s="39"/>
      <c r="F6" s="40"/>
      <c r="G6" s="41"/>
      <c r="H6" s="40">
        <v>80</v>
      </c>
      <c r="I6" s="40">
        <v>93</v>
      </c>
      <c r="J6" s="39">
        <f t="shared" si="0"/>
        <v>0.67929087152245315</v>
      </c>
      <c r="K6" s="41"/>
      <c r="L6" s="41"/>
      <c r="M6" s="41"/>
      <c r="N6" s="42"/>
    </row>
    <row r="7" spans="1:14">
      <c r="A7" s="96"/>
      <c r="B7" s="97"/>
      <c r="C7" s="97"/>
      <c r="D7" s="97"/>
      <c r="E7" s="39"/>
      <c r="F7" s="40"/>
      <c r="G7" s="41"/>
      <c r="H7" s="40">
        <v>100</v>
      </c>
      <c r="I7" s="40">
        <v>120</v>
      </c>
      <c r="J7" s="46">
        <f t="shared" si="0"/>
        <v>1.1309733552923256</v>
      </c>
      <c r="K7" s="100"/>
      <c r="L7" s="100"/>
      <c r="M7" s="100"/>
      <c r="N7" s="101"/>
    </row>
    <row r="8" spans="1:14">
      <c r="A8" s="96"/>
      <c r="B8" s="97"/>
      <c r="C8" s="97"/>
      <c r="D8" s="97"/>
      <c r="E8" s="39"/>
      <c r="F8" s="40"/>
      <c r="G8" s="41"/>
      <c r="H8" s="40">
        <v>120</v>
      </c>
      <c r="I8" s="40">
        <v>144</v>
      </c>
      <c r="J8" s="39">
        <f t="shared" si="0"/>
        <v>1.6286016316209486</v>
      </c>
      <c r="K8" s="41"/>
      <c r="L8" s="41"/>
      <c r="M8" s="41"/>
      <c r="N8" s="42"/>
    </row>
    <row r="9" spans="1:14">
      <c r="A9" s="96" t="s">
        <v>69</v>
      </c>
      <c r="B9" s="97"/>
      <c r="C9" s="97"/>
      <c r="D9" s="97"/>
      <c r="E9" s="39" t="s">
        <v>22</v>
      </c>
      <c r="F9" s="40" t="s">
        <v>68</v>
      </c>
      <c r="G9" s="41"/>
      <c r="H9" s="47" t="s">
        <v>70</v>
      </c>
      <c r="I9" s="47" t="s">
        <v>71</v>
      </c>
      <c r="J9" s="43" t="s">
        <v>72</v>
      </c>
      <c r="K9" s="48" t="s">
        <v>73</v>
      </c>
      <c r="L9" s="48" t="s">
        <v>74</v>
      </c>
      <c r="M9" s="48" t="s">
        <v>75</v>
      </c>
      <c r="N9" s="42"/>
    </row>
    <row r="10" spans="1:14">
      <c r="A10" s="96" t="s">
        <v>76</v>
      </c>
      <c r="B10" s="97"/>
      <c r="C10" s="97"/>
      <c r="D10" s="97"/>
      <c r="E10" s="44">
        <v>60</v>
      </c>
      <c r="F10" s="49" t="s">
        <v>25</v>
      </c>
      <c r="G10" s="41"/>
      <c r="H10" s="43">
        <f>E10*L10</f>
        <v>66</v>
      </c>
      <c r="I10" s="43">
        <f>E10*M10</f>
        <v>59.548739485853368</v>
      </c>
      <c r="J10" s="39">
        <v>1</v>
      </c>
      <c r="K10" s="39">
        <v>1.1000000000000001</v>
      </c>
      <c r="L10" s="39">
        <f>J10*K10</f>
        <v>1.1000000000000001</v>
      </c>
      <c r="M10" s="39">
        <f>L10-J2</f>
        <v>0.99247899143088947</v>
      </c>
      <c r="N10" s="42"/>
    </row>
    <row r="11" spans="1:14">
      <c r="A11" s="96" t="s">
        <v>77</v>
      </c>
      <c r="B11" s="97"/>
      <c r="C11" s="97"/>
      <c r="D11" s="97"/>
      <c r="E11" s="44">
        <v>143</v>
      </c>
      <c r="F11" s="49" t="s">
        <v>25</v>
      </c>
      <c r="G11" s="41"/>
      <c r="H11" s="43">
        <f t="shared" ref="H11:H16" si="1">E11*L11</f>
        <v>188.76000000000002</v>
      </c>
      <c r="I11" s="43">
        <f t="shared" ref="I11:I16" si="2">E11*M11</f>
        <v>162.88332963091162</v>
      </c>
      <c r="J11" s="39">
        <v>1.1000000000000001</v>
      </c>
      <c r="K11" s="39">
        <v>1.2</v>
      </c>
      <c r="L11" s="39">
        <f t="shared" ref="L11:L16" si="3">J11*K11</f>
        <v>1.32</v>
      </c>
      <c r="M11" s="39">
        <f t="shared" ref="M11:M16" si="4">L11-J3</f>
        <v>1.139044263153228</v>
      </c>
      <c r="N11" s="42"/>
    </row>
    <row r="12" spans="1:14">
      <c r="A12" s="96" t="s">
        <v>78</v>
      </c>
      <c r="B12" s="97"/>
      <c r="C12" s="97"/>
      <c r="D12" s="97"/>
      <c r="E12" s="44">
        <v>78</v>
      </c>
      <c r="F12" s="49" t="s">
        <v>25</v>
      </c>
      <c r="G12" s="41"/>
      <c r="H12" s="43">
        <f t="shared" si="1"/>
        <v>141.95999999999998</v>
      </c>
      <c r="I12" s="43">
        <f t="shared" si="2"/>
        <v>119.90601957179965</v>
      </c>
      <c r="J12" s="39">
        <v>1.4</v>
      </c>
      <c r="K12" s="39">
        <v>1.3</v>
      </c>
      <c r="L12" s="39">
        <f t="shared" si="3"/>
        <v>1.8199999999999998</v>
      </c>
      <c r="M12" s="39">
        <f t="shared" si="4"/>
        <v>1.5372566611769185</v>
      </c>
      <c r="N12" s="42"/>
    </row>
    <row r="13" spans="1:14">
      <c r="A13" s="96" t="s">
        <v>79</v>
      </c>
      <c r="B13" s="97"/>
      <c r="C13" s="97"/>
      <c r="D13" s="97"/>
      <c r="E13" s="44">
        <v>0</v>
      </c>
      <c r="F13" s="49" t="s">
        <v>25</v>
      </c>
      <c r="G13" s="41"/>
      <c r="H13" s="43">
        <f t="shared" si="1"/>
        <v>0</v>
      </c>
      <c r="I13" s="43">
        <f t="shared" si="2"/>
        <v>0</v>
      </c>
      <c r="J13" s="39">
        <v>1.5</v>
      </c>
      <c r="K13" s="39">
        <v>1.4</v>
      </c>
      <c r="L13" s="39">
        <f t="shared" si="3"/>
        <v>2.0999999999999996</v>
      </c>
      <c r="M13" s="39">
        <f t="shared" si="4"/>
        <v>1.7029647350411583</v>
      </c>
      <c r="N13" s="42"/>
    </row>
    <row r="14" spans="1:14">
      <c r="A14" s="96" t="s">
        <v>80</v>
      </c>
      <c r="B14" s="97"/>
      <c r="C14" s="97"/>
      <c r="D14" s="97"/>
      <c r="E14" s="44">
        <v>0</v>
      </c>
      <c r="F14" s="49" t="s">
        <v>25</v>
      </c>
      <c r="G14" s="41"/>
      <c r="H14" s="43">
        <f t="shared" si="1"/>
        <v>0</v>
      </c>
      <c r="I14" s="43">
        <f t="shared" si="2"/>
        <v>0</v>
      </c>
      <c r="J14" s="39">
        <v>1.8</v>
      </c>
      <c r="K14" s="39">
        <v>1.6</v>
      </c>
      <c r="L14" s="39">
        <f t="shared" si="3"/>
        <v>2.8800000000000003</v>
      </c>
      <c r="M14" s="39">
        <f t="shared" si="4"/>
        <v>2.2007091284775471</v>
      </c>
      <c r="N14" s="42"/>
    </row>
    <row r="15" spans="1:14">
      <c r="A15" s="96" t="s">
        <v>81</v>
      </c>
      <c r="B15" s="97"/>
      <c r="C15" s="97"/>
      <c r="D15" s="97"/>
      <c r="E15" s="44">
        <v>0</v>
      </c>
      <c r="F15" s="49" t="s">
        <v>25</v>
      </c>
      <c r="G15" s="41"/>
      <c r="H15" s="43">
        <f t="shared" si="1"/>
        <v>0</v>
      </c>
      <c r="I15" s="43">
        <f t="shared" si="2"/>
        <v>0</v>
      </c>
      <c r="J15" s="39">
        <v>2.1</v>
      </c>
      <c r="K15" s="39">
        <v>1.9</v>
      </c>
      <c r="L15" s="39">
        <f t="shared" si="3"/>
        <v>3.9899999999999998</v>
      </c>
      <c r="M15" s="39">
        <f t="shared" si="4"/>
        <v>2.859026644707674</v>
      </c>
      <c r="N15" s="42"/>
    </row>
    <row r="16" spans="1:14">
      <c r="A16" s="96" t="s">
        <v>82</v>
      </c>
      <c r="B16" s="97"/>
      <c r="C16" s="97"/>
      <c r="D16" s="97"/>
      <c r="E16" s="44">
        <v>0</v>
      </c>
      <c r="F16" s="49" t="s">
        <v>25</v>
      </c>
      <c r="G16" s="41"/>
      <c r="H16" s="43">
        <f t="shared" si="1"/>
        <v>0</v>
      </c>
      <c r="I16" s="43">
        <f t="shared" si="2"/>
        <v>0</v>
      </c>
      <c r="J16" s="39">
        <v>2.2999999999999998</v>
      </c>
      <c r="K16" s="39">
        <v>2.1</v>
      </c>
      <c r="L16" s="39">
        <f t="shared" si="3"/>
        <v>4.83</v>
      </c>
      <c r="M16" s="39">
        <f t="shared" si="4"/>
        <v>3.2013983683790515</v>
      </c>
      <c r="N16" s="42"/>
    </row>
    <row r="17" spans="1:14">
      <c r="A17" s="50"/>
      <c r="B17" s="41"/>
      <c r="C17" s="41"/>
      <c r="D17" s="41"/>
      <c r="E17" s="51"/>
      <c r="F17" s="52"/>
      <c r="G17" s="41"/>
      <c r="H17" s="53"/>
      <c r="I17" s="53"/>
      <c r="J17" s="51"/>
      <c r="K17" s="54" t="s">
        <v>83</v>
      </c>
      <c r="L17" s="54">
        <v>1.2</v>
      </c>
      <c r="M17" s="41"/>
      <c r="N17" s="42"/>
    </row>
    <row r="18" spans="1:14">
      <c r="A18" s="50"/>
      <c r="B18" s="41"/>
      <c r="C18" s="41"/>
      <c r="D18" s="41"/>
      <c r="E18" s="51"/>
      <c r="F18" s="52"/>
      <c r="G18" s="41"/>
      <c r="H18" s="53"/>
      <c r="I18" s="53"/>
      <c r="J18" s="51"/>
      <c r="K18" s="54" t="s">
        <v>84</v>
      </c>
      <c r="L18" s="54">
        <v>1.2</v>
      </c>
      <c r="M18" s="41"/>
      <c r="N18" s="42"/>
    </row>
    <row r="19" spans="1:14" ht="45">
      <c r="A19" s="50"/>
      <c r="B19" s="41"/>
      <c r="C19" s="41"/>
      <c r="D19" s="55" t="s">
        <v>85</v>
      </c>
      <c r="E19" s="44">
        <f>SUM(E10:E17)</f>
        <v>281</v>
      </c>
      <c r="F19" s="56" t="s">
        <v>25</v>
      </c>
      <c r="G19" s="57" t="s">
        <v>86</v>
      </c>
      <c r="H19" s="44">
        <f>SUM(H10:H16)+(L17*E5)+(L18*E4)</f>
        <v>420.72</v>
      </c>
      <c r="I19" s="44">
        <f>SUM(I10:I16)</f>
        <v>342.33808868856465</v>
      </c>
      <c r="J19" s="58"/>
      <c r="K19" s="41"/>
      <c r="L19" s="41"/>
      <c r="M19" s="41"/>
      <c r="N19" s="42"/>
    </row>
    <row r="20" spans="1:14" ht="75.75" thickBot="1">
      <c r="A20" s="59"/>
      <c r="B20" s="60"/>
      <c r="C20" s="60"/>
      <c r="D20" s="61" t="s">
        <v>87</v>
      </c>
      <c r="E20" s="62">
        <f>(E19-E10)*0.5*0.1</f>
        <v>11.05</v>
      </c>
      <c r="F20" s="63" t="s">
        <v>33</v>
      </c>
      <c r="G20" s="60"/>
      <c r="H20" s="60"/>
      <c r="I20" s="60"/>
      <c r="J20" s="60"/>
      <c r="K20" s="60"/>
      <c r="L20" s="60"/>
      <c r="M20" s="60"/>
      <c r="N20" s="64"/>
    </row>
  </sheetData>
  <mergeCells count="17">
    <mergeCell ref="A16:D16"/>
    <mergeCell ref="K7:N7"/>
    <mergeCell ref="A8:D8"/>
    <mergeCell ref="A9:D9"/>
    <mergeCell ref="A10:D10"/>
    <mergeCell ref="A11:D11"/>
    <mergeCell ref="A12:D12"/>
    <mergeCell ref="A6:D6"/>
    <mergeCell ref="A7:D7"/>
    <mergeCell ref="A13:D13"/>
    <mergeCell ref="A14:D14"/>
    <mergeCell ref="A15:D15"/>
    <mergeCell ref="A1:F1"/>
    <mergeCell ref="A2:D2"/>
    <mergeCell ref="A3:D3"/>
    <mergeCell ref="A4:D4"/>
    <mergeCell ref="A5:D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G4" sqref="G4"/>
    </sheetView>
  </sheetViews>
  <sheetFormatPr defaultRowHeight="15"/>
  <sheetData>
    <row r="1" spans="1:8" ht="19.5">
      <c r="A1" s="104" t="s">
        <v>1</v>
      </c>
      <c r="B1" s="104"/>
      <c r="C1" s="104"/>
      <c r="D1" s="104"/>
      <c r="E1" s="104"/>
      <c r="F1" s="104"/>
      <c r="G1" s="104"/>
      <c r="H1" s="104"/>
    </row>
    <row r="2" spans="1:8">
      <c r="A2" s="89"/>
      <c r="B2" s="90"/>
      <c r="C2" s="90"/>
      <c r="D2" s="90"/>
      <c r="E2" s="90"/>
      <c r="F2" s="91"/>
      <c r="G2" s="5" t="s">
        <v>22</v>
      </c>
      <c r="H2" s="5" t="s">
        <v>24</v>
      </c>
    </row>
    <row r="3" spans="1:8">
      <c r="A3" s="78" t="s">
        <v>38</v>
      </c>
      <c r="B3" s="79"/>
      <c r="C3" s="79"/>
      <c r="D3" s="79"/>
      <c r="E3" s="79"/>
      <c r="F3" s="80"/>
      <c r="G3" s="15">
        <f>PISOS!I7</f>
        <v>2105.2175999999999</v>
      </c>
      <c r="H3" s="13" t="s">
        <v>34</v>
      </c>
    </row>
    <row r="4" spans="1:8">
      <c r="A4" s="78" t="s">
        <v>39</v>
      </c>
      <c r="B4" s="79"/>
      <c r="C4" s="79"/>
      <c r="D4" s="79"/>
      <c r="E4" s="79"/>
      <c r="F4" s="80"/>
      <c r="G4" s="15">
        <f>PISOS!N7</f>
        <v>50.976000000000006</v>
      </c>
      <c r="H4" s="13" t="s">
        <v>34</v>
      </c>
    </row>
    <row r="5" spans="1:8">
      <c r="A5" s="78" t="s">
        <v>40</v>
      </c>
      <c r="B5" s="79"/>
      <c r="C5" s="79"/>
      <c r="D5" s="79"/>
      <c r="E5" s="79"/>
      <c r="F5" s="80"/>
      <c r="G5" s="15">
        <f>PISOS!P7</f>
        <v>216.32000000000002</v>
      </c>
      <c r="H5" s="13" t="s">
        <v>34</v>
      </c>
    </row>
    <row r="6" spans="1:8">
      <c r="A6" s="78" t="s">
        <v>41</v>
      </c>
      <c r="B6" s="79"/>
      <c r="C6" s="79"/>
      <c r="D6" s="79"/>
      <c r="E6" s="79"/>
      <c r="F6" s="80"/>
      <c r="G6" s="15">
        <f>PISOS!S7</f>
        <v>1837.9215999999999</v>
      </c>
      <c r="H6" s="13" t="s">
        <v>34</v>
      </c>
    </row>
    <row r="7" spans="1:8">
      <c r="A7" s="102" t="s">
        <v>89</v>
      </c>
      <c r="B7" s="102"/>
      <c r="C7" s="102"/>
      <c r="D7" s="102"/>
      <c r="E7" s="102"/>
      <c r="F7" s="102"/>
      <c r="G7" s="14">
        <f>G3*0.04</f>
        <v>84.208703999999997</v>
      </c>
      <c r="H7" s="13" t="s">
        <v>33</v>
      </c>
    </row>
    <row r="8" spans="1:8">
      <c r="A8" s="103" t="s">
        <v>90</v>
      </c>
      <c r="B8" s="103"/>
      <c r="C8" s="103"/>
      <c r="D8" s="103"/>
      <c r="E8" s="103"/>
      <c r="F8" s="103"/>
      <c r="G8" s="14">
        <f>G3*0.04</f>
        <v>84.208703999999997</v>
      </c>
      <c r="H8" s="13" t="s">
        <v>33</v>
      </c>
    </row>
    <row r="9" spans="1:8">
      <c r="A9" s="103" t="s">
        <v>88</v>
      </c>
      <c r="B9" s="103"/>
      <c r="C9" s="103"/>
      <c r="D9" s="103"/>
      <c r="E9" s="103"/>
      <c r="F9" s="103"/>
      <c r="G9" s="14">
        <f>G3</f>
        <v>2105.2175999999999</v>
      </c>
      <c r="H9" s="13" t="s">
        <v>34</v>
      </c>
    </row>
  </sheetData>
  <mergeCells count="9">
    <mergeCell ref="A7:F7"/>
    <mergeCell ref="A8:F8"/>
    <mergeCell ref="A9:F9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G4" sqref="G4"/>
    </sheetView>
  </sheetViews>
  <sheetFormatPr defaultRowHeight="15"/>
  <cols>
    <col min="6" max="6" width="9.7109375" customWidth="1"/>
    <col min="7" max="7" width="9.85546875" style="30" customWidth="1"/>
    <col min="8" max="8" width="9.140625" style="12"/>
  </cols>
  <sheetData>
    <row r="1" spans="1:8" ht="19.5">
      <c r="A1" s="104" t="s">
        <v>42</v>
      </c>
      <c r="B1" s="104"/>
      <c r="C1" s="104"/>
      <c r="D1" s="104"/>
      <c r="E1" s="104"/>
      <c r="F1" s="104"/>
      <c r="G1" s="104"/>
      <c r="H1" s="104"/>
    </row>
    <row r="2" spans="1:8">
      <c r="A2" s="109"/>
      <c r="B2" s="109"/>
      <c r="C2" s="109"/>
      <c r="D2" s="109"/>
      <c r="E2" s="109"/>
      <c r="F2" s="109"/>
      <c r="G2" s="14" t="s">
        <v>22</v>
      </c>
      <c r="H2" s="66" t="s">
        <v>24</v>
      </c>
    </row>
    <row r="3" spans="1:8">
      <c r="A3" s="78" t="s">
        <v>54</v>
      </c>
      <c r="B3" s="79"/>
      <c r="C3" s="79"/>
      <c r="D3" s="79"/>
      <c r="E3" s="79"/>
      <c r="F3" s="80"/>
      <c r="G3" s="15">
        <v>209.81</v>
      </c>
      <c r="H3" s="31" t="s">
        <v>25</v>
      </c>
    </row>
    <row r="4" spans="1:8">
      <c r="A4" s="78" t="s">
        <v>55</v>
      </c>
      <c r="B4" s="79"/>
      <c r="C4" s="79"/>
      <c r="D4" s="79"/>
      <c r="E4" s="79"/>
      <c r="F4" s="80"/>
      <c r="G4" s="15">
        <v>6</v>
      </c>
      <c r="H4" s="66" t="s">
        <v>51</v>
      </c>
    </row>
    <row r="5" spans="1:8">
      <c r="A5" s="78" t="s">
        <v>91</v>
      </c>
      <c r="B5" s="79"/>
      <c r="C5" s="79"/>
      <c r="D5" s="79"/>
      <c r="E5" s="79"/>
      <c r="F5" s="80"/>
      <c r="G5" s="15">
        <v>0</v>
      </c>
      <c r="H5" s="66" t="s">
        <v>34</v>
      </c>
    </row>
    <row r="6" spans="1:8">
      <c r="A6" s="108" t="s">
        <v>56</v>
      </c>
      <c r="B6" s="108"/>
      <c r="C6" s="108"/>
      <c r="D6" s="108"/>
      <c r="E6" s="108"/>
      <c r="F6" s="108"/>
      <c r="G6" s="67">
        <f>((G3/3+G4*15)*G7)+G5</f>
        <v>15.993666666666668</v>
      </c>
      <c r="H6" s="68" t="s">
        <v>34</v>
      </c>
    </row>
    <row r="7" spans="1:8">
      <c r="A7" s="103" t="s">
        <v>53</v>
      </c>
      <c r="B7" s="103"/>
      <c r="C7" s="103"/>
      <c r="D7" s="103"/>
      <c r="E7" s="103"/>
      <c r="F7" s="103"/>
      <c r="G7" s="15">
        <v>0.1</v>
      </c>
      <c r="H7" s="66" t="s">
        <v>25</v>
      </c>
    </row>
    <row r="8" spans="1:8">
      <c r="A8" s="103" t="s">
        <v>92</v>
      </c>
      <c r="B8" s="103"/>
      <c r="C8" s="103"/>
      <c r="D8" s="103"/>
      <c r="E8" s="103"/>
      <c r="F8" s="103"/>
      <c r="G8" s="15">
        <v>2</v>
      </c>
      <c r="H8" s="66" t="s">
        <v>50</v>
      </c>
    </row>
    <row r="9" spans="1:8">
      <c r="A9" s="78" t="s">
        <v>93</v>
      </c>
      <c r="B9" s="79"/>
      <c r="C9" s="79"/>
      <c r="D9" s="79"/>
      <c r="E9" s="79"/>
      <c r="F9" s="80"/>
      <c r="G9" s="15">
        <v>0</v>
      </c>
      <c r="H9" s="66" t="s">
        <v>34</v>
      </c>
    </row>
    <row r="10" spans="1:8">
      <c r="A10" s="103" t="s">
        <v>43</v>
      </c>
      <c r="B10" s="103"/>
      <c r="C10" s="103"/>
      <c r="D10" s="103"/>
      <c r="E10" s="103"/>
      <c r="F10" s="103"/>
      <c r="G10" s="28">
        <f>(9.6*G8)+G9</f>
        <v>19.2</v>
      </c>
      <c r="H10" s="66" t="s">
        <v>34</v>
      </c>
    </row>
    <row r="11" spans="1:8">
      <c r="A11" s="78" t="s">
        <v>94</v>
      </c>
      <c r="B11" s="79"/>
      <c r="C11" s="79"/>
      <c r="D11" s="79"/>
      <c r="E11" s="79"/>
      <c r="F11" s="80"/>
      <c r="G11" s="15">
        <v>6</v>
      </c>
      <c r="H11" s="66" t="s">
        <v>51</v>
      </c>
    </row>
    <row r="12" spans="1:8">
      <c r="A12" s="105" t="s">
        <v>63</v>
      </c>
      <c r="B12" s="106"/>
      <c r="C12" s="106"/>
      <c r="D12" s="106"/>
      <c r="E12" s="106"/>
      <c r="F12" s="107"/>
      <c r="G12" s="67">
        <f>G11*2</f>
        <v>12</v>
      </c>
      <c r="H12" s="68" t="s">
        <v>34</v>
      </c>
    </row>
    <row r="13" spans="1:8">
      <c r="A13" s="105" t="s">
        <v>95</v>
      </c>
      <c r="B13" s="106"/>
      <c r="C13" s="106"/>
      <c r="D13" s="106"/>
      <c r="E13" s="106"/>
      <c r="F13" s="107"/>
      <c r="G13" s="69">
        <v>0</v>
      </c>
      <c r="H13" s="33" t="s">
        <v>34</v>
      </c>
    </row>
    <row r="14" spans="1:8">
      <c r="A14" s="105" t="s">
        <v>64</v>
      </c>
      <c r="B14" s="106"/>
      <c r="C14" s="106"/>
      <c r="D14" s="106"/>
      <c r="E14" s="106"/>
      <c r="F14" s="107"/>
      <c r="G14" s="67">
        <f>SUM(G10,G12,G13)</f>
        <v>31.2</v>
      </c>
      <c r="H14" s="68" t="s">
        <v>34</v>
      </c>
    </row>
    <row r="15" spans="1:8">
      <c r="A15" s="83" t="s">
        <v>96</v>
      </c>
      <c r="B15" s="84"/>
      <c r="C15" s="84"/>
      <c r="D15" s="84"/>
      <c r="E15" s="84"/>
      <c r="F15" s="85"/>
      <c r="G15" s="32">
        <f>G14+G6</f>
        <v>47.193666666666665</v>
      </c>
      <c r="H15" s="33" t="s">
        <v>34</v>
      </c>
    </row>
    <row r="16" spans="1:8">
      <c r="A16" s="103" t="s">
        <v>44</v>
      </c>
      <c r="B16" s="103"/>
      <c r="C16" s="103"/>
      <c r="D16" s="103"/>
      <c r="E16" s="103"/>
      <c r="F16" s="103"/>
      <c r="G16" s="15">
        <v>4</v>
      </c>
      <c r="H16" s="66" t="s">
        <v>51</v>
      </c>
    </row>
    <row r="17" spans="1:8">
      <c r="A17" s="103" t="s">
        <v>45</v>
      </c>
      <c r="B17" s="103"/>
      <c r="C17" s="103"/>
      <c r="D17" s="103"/>
      <c r="E17" s="103"/>
      <c r="F17" s="103"/>
      <c r="G17" s="15">
        <v>6</v>
      </c>
      <c r="H17" s="66" t="s">
        <v>51</v>
      </c>
    </row>
    <row r="18" spans="1:8">
      <c r="A18" s="108" t="s">
        <v>46</v>
      </c>
      <c r="B18" s="108"/>
      <c r="C18" s="108"/>
      <c r="D18" s="108"/>
      <c r="E18" s="108"/>
      <c r="F18" s="108"/>
      <c r="G18" s="15">
        <v>1</v>
      </c>
      <c r="H18" s="66" t="s">
        <v>51</v>
      </c>
    </row>
    <row r="19" spans="1:8">
      <c r="A19" s="103" t="s">
        <v>47</v>
      </c>
      <c r="B19" s="103"/>
      <c r="C19" s="103"/>
      <c r="D19" s="103"/>
      <c r="E19" s="103"/>
      <c r="F19" s="103"/>
      <c r="G19" s="15">
        <v>2</v>
      </c>
      <c r="H19" s="66" t="s">
        <v>50</v>
      </c>
    </row>
  </sheetData>
  <mergeCells count="19">
    <mergeCell ref="A12:F12"/>
    <mergeCell ref="A1:H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9:F19"/>
    <mergeCell ref="A13:F13"/>
    <mergeCell ref="A14:F14"/>
    <mergeCell ref="A15:F15"/>
    <mergeCell ref="A16:F16"/>
    <mergeCell ref="A17:F17"/>
    <mergeCell ref="A18:F18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PISOS</vt:lpstr>
      <vt:lpstr>MEIO FIO</vt:lpstr>
      <vt:lpstr>PAVIMENTAÇÃO</vt:lpstr>
      <vt:lpstr>DRENAGEM</vt:lpstr>
      <vt:lpstr>CALÇADA</vt:lpstr>
      <vt:lpstr>SINALIZAÇÃO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Enevaldo</cp:lastModifiedBy>
  <dcterms:created xsi:type="dcterms:W3CDTF">2018-01-17T12:38:50Z</dcterms:created>
  <dcterms:modified xsi:type="dcterms:W3CDTF">2018-08-16T20:35:36Z</dcterms:modified>
</cp:coreProperties>
</file>