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EstaPasta_de_trabalho" defaultThemeVersion="124226"/>
  <bookViews>
    <workbookView xWindow="240" yWindow="75" windowWidth="20055" windowHeight="7935" firstSheet="1" activeTab="2"/>
  </bookViews>
  <sheets>
    <sheet name="PISOS" sheetId="1" r:id="rId1"/>
    <sheet name="MEIO FIO" sheetId="2" r:id="rId2"/>
    <sheet name="PAVIMENTAÇÃO" sheetId="7" r:id="rId3"/>
    <sheet name="DRENAGEM" sheetId="4" r:id="rId4"/>
    <sheet name="CALÇADA" sheetId="5" r:id="rId5"/>
    <sheet name="SINALIZAÇÃO" sheetId="8" r:id="rId6"/>
  </sheets>
  <calcPr calcId="124519"/>
</workbook>
</file>

<file path=xl/calcChain.xml><?xml version="1.0" encoding="utf-8"?>
<calcChain xmlns="http://schemas.openxmlformats.org/spreadsheetml/2006/main">
  <c r="G12" i="8"/>
  <c r="G10"/>
  <c r="G14" s="1"/>
  <c r="G6"/>
  <c r="G19" i="7"/>
  <c r="G14"/>
  <c r="G12"/>
  <c r="G7"/>
  <c r="G17" s="1"/>
  <c r="E20" i="4"/>
  <c r="G8" i="5"/>
  <c r="G6"/>
  <c r="G5"/>
  <c r="G4"/>
  <c r="G3"/>
  <c r="G7" s="1"/>
  <c r="P7" i="1"/>
  <c r="N7"/>
  <c r="H7"/>
  <c r="D7"/>
  <c r="F7" s="1"/>
  <c r="I7" s="1"/>
  <c r="P6"/>
  <c r="N6"/>
  <c r="H6"/>
  <c r="F6"/>
  <c r="I6" s="1"/>
  <c r="D6"/>
  <c r="P5"/>
  <c r="N5"/>
  <c r="H5"/>
  <c r="F5"/>
  <c r="D5"/>
  <c r="P4"/>
  <c r="N4"/>
  <c r="Q4" s="1"/>
  <c r="H4"/>
  <c r="D4"/>
  <c r="F4" s="1"/>
  <c r="E19" i="4"/>
  <c r="L16"/>
  <c r="M16" s="1"/>
  <c r="I16" s="1"/>
  <c r="H16"/>
  <c r="L15"/>
  <c r="M15" s="1"/>
  <c r="I15" s="1"/>
  <c r="H15"/>
  <c r="L14"/>
  <c r="M14" s="1"/>
  <c r="I14" s="1"/>
  <c r="H14"/>
  <c r="L13"/>
  <c r="M13" s="1"/>
  <c r="I13" s="1"/>
  <c r="H13"/>
  <c r="L12"/>
  <c r="M12" s="1"/>
  <c r="I12" s="1"/>
  <c r="H12"/>
  <c r="L11"/>
  <c r="M11" s="1"/>
  <c r="I11" s="1"/>
  <c r="H11"/>
  <c r="L10"/>
  <c r="M10" s="1"/>
  <c r="I10" s="1"/>
  <c r="I19" s="1"/>
  <c r="H10"/>
  <c r="H19" s="1"/>
  <c r="J8"/>
  <c r="J7"/>
  <c r="J6"/>
  <c r="J5"/>
  <c r="J4"/>
  <c r="J3"/>
  <c r="J2"/>
  <c r="G8" i="7" l="1"/>
  <c r="G10" s="1"/>
  <c r="G16"/>
  <c r="G15" i="8"/>
  <c r="S7" i="1"/>
  <c r="H8"/>
  <c r="I5"/>
  <c r="Q7"/>
  <c r="Q6"/>
  <c r="P8"/>
  <c r="Q5"/>
  <c r="Q8" s="1"/>
  <c r="I4"/>
  <c r="S4" s="1"/>
  <c r="S6"/>
  <c r="F8"/>
  <c r="N8"/>
  <c r="S5" l="1"/>
  <c r="I8"/>
  <c r="S8" s="1"/>
  <c r="G9" i="5" l="1"/>
</calcChain>
</file>

<file path=xl/sharedStrings.xml><?xml version="1.0" encoding="utf-8"?>
<sst xmlns="http://schemas.openxmlformats.org/spreadsheetml/2006/main" count="159" uniqueCount="106">
  <si>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</si>
  <si>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</si>
  <si>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</si>
  <si>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</si>
  <si>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</si>
  <si>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</si>
  <si>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</si>
  <si>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</si>
  <si>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</si>
  <si>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</si>
  <si>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</si>
  <si>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</si>
  <si>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</si>
  <si>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</si>
  <si>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</si>
  <si>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</si>
  <si>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</si>
  <si>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</si>
  <si>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</si>
  <si>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</si>
  <si>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</si>
  <si>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</si>
  <si>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</si>
  <si>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</si>
  <si>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</si>
  <si>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</si>
  <si>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</si>
  <si>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</si>
  <si>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</si>
  <si>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</si>
  <si>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</si>
  <si>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</si>
  <si>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</si>
  <si>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</si>
  <si>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</si>
  <si>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</si>
  <si>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</si>
  <si>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</si>
  <si>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</si>
  <si>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</si>
  <si>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</si>
  <si>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</si>
  <si>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</si>
  <si>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</si>
  <si>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</si>
  <si>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</si>
  <si>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</si>
  <si>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</si>
  <si>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</si>
  <si>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</si>
  <si>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</si>
  <si>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</si>
  <si>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</si>
  <si>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</si>
  <si>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</si>
  <si>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</si>
  <si>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ÁREA DE PINTURA FAIXA AMARELA EXTRA</t>
  </si>
  <si>
    <t>PINTURA DE FAIXA DE PEDESTRE EXTRA</t>
  </si>
  <si>
    <t>QUANTIDADE DE FAIXA DE RETENÇÃO 4,00m</t>
  </si>
  <si>
    <t>ÁREA DE PINTURA DE FAIXA RETENÇÃO</t>
  </si>
  <si>
    <t>ÁREA DE PINTURA DE FAIXA DE RETENÇÃO EXTRA</t>
  </si>
  <si>
    <t>ÁREA TOTAL PINTURA DE FAIXA DE PEDESTRE BRANCA</t>
  </si>
  <si>
    <t xml:space="preserve">QUANTIDADE DE PARADAS PARA PEDESTRES 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</si>
  <si>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</si>
  <si>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</si>
  <si>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</si>
  <si>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</si>
  <si>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</si>
  <si>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</si>
  <si>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</si>
  <si>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</si>
  <si>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</si>
  <si>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</si>
  <si>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</si>
  <si>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</si>
  <si>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</si>
  <si>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</si>
  <si>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</si>
  <si>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</si>
  <si>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</si>
  <si>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</si>
  <si>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</si>
  <si>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</si>
  <si>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</si>
  <si>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</si>
  <si>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</si>
  <si>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LIMPA RODA 0,57m² (m²)</t>
  </si>
  <si>
    <t>QUANT. DE RAMPAS</t>
  </si>
  <si>
    <t>QUANT. DE PISO TÁTIL ALERTA EM  MUDANÇA DE DIREÇÃO</t>
  </si>
  <si>
    <t>QUANT. DE POSTES</t>
  </si>
  <si>
    <t>ÁREA DO PISO TÁTIL ALERTA  EXTRA (m²)</t>
  </si>
  <si>
    <t>ÁREA DO PISO TÁTIL DIRECIONAL EXTRA (m²)</t>
  </si>
  <si>
    <t>ÁREA TOTAL PAVER EXTRA (m²)</t>
  </si>
  <si>
    <t>REGULAR. E COMPACT. COM LASTRO DE PÓ DE BRITA ESP 4cm</t>
  </si>
  <si>
    <t>COLCHÃO DE AREIA COMPACTADO ESP 4cm</t>
  </si>
  <si>
    <t>REGULARIZAÇÃO MECÂNICA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</si>
  <si>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</si>
  <si>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</si>
  <si>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</si>
  <si>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</si>
  <si>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</si>
  <si>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</si>
  <si>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</si>
  <si>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</si>
  <si>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</si>
  <si>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>ÁREA TOTAL DE PINTURA REFLETIVA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</si>
</sst>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2" xfId="0" applyNumberForma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1"/>
  <dimension ref="A2:S8"/>
  <sheetViews>
    <sheetView topLeftCell="B1" workbookViewId="0">
      <selection activeCell="P10" sqref="P10"/>
    </sheetView>
  </sheetViews>
  <sheetFormatPr defaultRowHeight="15"/>
  <cols>
    <col min="1" max="1" width="8.28515625" customWidth="1"/>
    <col min="2" max="2" width="12.85546875" customWidth="1"/>
    <col min="3" max="3" width="13" bestFit="1" customWidth="1"/>
    <col min="4" max="4" width="15.85546875" bestFit="1" customWidth="1"/>
    <col min="5" max="5" width="13.28515625" bestFit="1" customWidth="1"/>
    <col min="6" max="6" width="15" bestFit="1" customWidth="1"/>
    <col min="7" max="7" width="8.5703125" style="15" bestFit="1" customWidth="1"/>
    <col min="8" max="8" width="7" bestFit="1" customWidth="1"/>
    <col min="9" max="9" width="12" bestFit="1" customWidth="1"/>
    <col min="10" max="10" width="8.5703125" style="9" customWidth="1"/>
    <col min="11" max="11" width="10.7109375" style="9" bestFit="1" customWidth="1"/>
    <col min="12" max="12" width="8.7109375" style="9" customWidth="1"/>
    <col min="13" max="13" width="8.28515625" bestFit="1" customWidth="1"/>
    <col min="14" max="14" width="8.85546875" bestFit="1" customWidth="1"/>
    <col min="15" max="15" width="6.7109375" bestFit="1" customWidth="1"/>
    <col min="16" max="16" width="10.140625" bestFit="1" customWidth="1"/>
    <col min="17" max="17" width="6.5703125" bestFit="1" customWidth="1"/>
    <col min="18" max="18" width="6.85546875" bestFit="1" customWidth="1"/>
  </cols>
  <sheetData>
    <row r="2" spans="1:19">
      <c r="A2" s="67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9"/>
    </row>
    <row r="3" spans="1:19" ht="120">
      <c r="A3" s="1" t="s">
        <v>1</v>
      </c>
      <c r="B3" s="2" t="s">
        <v>2</v>
      </c>
      <c r="C3" s="2" t="s">
        <v>20</v>
      </c>
      <c r="D3" s="2" t="s">
        <v>8</v>
      </c>
      <c r="E3" s="3" t="s">
        <v>7</v>
      </c>
      <c r="F3" s="3" t="s">
        <v>9</v>
      </c>
      <c r="G3" s="14" t="s">
        <v>51</v>
      </c>
      <c r="H3" s="3" t="s">
        <v>86</v>
      </c>
      <c r="I3" s="3" t="s">
        <v>10</v>
      </c>
      <c r="J3" s="16" t="s">
        <v>87</v>
      </c>
      <c r="K3" s="16" t="s">
        <v>88</v>
      </c>
      <c r="L3" s="16" t="s">
        <v>89</v>
      </c>
      <c r="M3" s="3" t="s">
        <v>90</v>
      </c>
      <c r="N3" s="3" t="s">
        <v>11</v>
      </c>
      <c r="O3" s="3" t="s">
        <v>91</v>
      </c>
      <c r="P3" s="3" t="s">
        <v>12</v>
      </c>
      <c r="Q3" s="3" t="s">
        <v>13</v>
      </c>
      <c r="R3" s="3" t="s">
        <v>92</v>
      </c>
      <c r="S3" s="3" t="s">
        <v>14</v>
      </c>
    </row>
    <row r="4" spans="1:19">
      <c r="A4" s="53" t="s">
        <v>3</v>
      </c>
      <c r="B4" s="54">
        <v>232</v>
      </c>
      <c r="C4" s="54">
        <v>3</v>
      </c>
      <c r="D4" s="53">
        <f>B4-(C4*0.12)</f>
        <v>231.64</v>
      </c>
      <c r="E4" s="55">
        <v>1.88</v>
      </c>
      <c r="F4" s="53">
        <f>(D4*E4)</f>
        <v>435.48319999999995</v>
      </c>
      <c r="G4" s="56">
        <v>3</v>
      </c>
      <c r="H4" s="57">
        <f>0.57*G4</f>
        <v>1.71</v>
      </c>
      <c r="I4" s="53">
        <f>F4-H4</f>
        <v>433.77319999999997</v>
      </c>
      <c r="J4" s="12">
        <v>4</v>
      </c>
      <c r="K4" s="12">
        <v>3</v>
      </c>
      <c r="L4" s="12">
        <v>8</v>
      </c>
      <c r="M4" s="12">
        <v>0</v>
      </c>
      <c r="N4" s="57">
        <f>((((2*E4+1.2)*J4)+(K4*0.4+L4*1.8))*0.4)+M4</f>
        <v>14.176</v>
      </c>
      <c r="O4" s="54">
        <v>0</v>
      </c>
      <c r="P4" s="57">
        <f>((B4-((1.08+0.12)*G4)-5.6*J4)*0.4)+O4</f>
        <v>82.4</v>
      </c>
      <c r="Q4" s="53">
        <f>SUM(N4,P4)</f>
        <v>96.576000000000008</v>
      </c>
      <c r="R4" s="54">
        <v>0</v>
      </c>
      <c r="S4" s="54">
        <f>I4-Q4+R4</f>
        <v>337.19719999999995</v>
      </c>
    </row>
    <row r="5" spans="1:19">
      <c r="A5" s="53" t="s">
        <v>4</v>
      </c>
      <c r="B5" s="54">
        <v>232</v>
      </c>
      <c r="C5" s="54">
        <v>3</v>
      </c>
      <c r="D5" s="53">
        <f>B5-(C5*0.12)</f>
        <v>231.64</v>
      </c>
      <c r="E5" s="55">
        <v>1.88</v>
      </c>
      <c r="F5" s="53">
        <f>(D5*E5)</f>
        <v>435.48319999999995</v>
      </c>
      <c r="G5" s="56">
        <v>3</v>
      </c>
      <c r="H5" s="57">
        <f>0.57*G5</f>
        <v>1.71</v>
      </c>
      <c r="I5" s="53">
        <f>F5-H5</f>
        <v>433.77319999999997</v>
      </c>
      <c r="J5" s="12">
        <v>4</v>
      </c>
      <c r="K5" s="12">
        <v>3</v>
      </c>
      <c r="L5" s="12">
        <v>0</v>
      </c>
      <c r="M5" s="12">
        <v>0</v>
      </c>
      <c r="N5" s="57">
        <f>((((2*E5+1.2)*J5)+(K5*0.4+L5*1.8))*0.4)+M5</f>
        <v>8.4160000000000004</v>
      </c>
      <c r="O5" s="54">
        <v>0</v>
      </c>
      <c r="P5" s="57">
        <f>((B5-((1.08+0.12)*G5)-5.6*J5)*0.4)+O5</f>
        <v>82.4</v>
      </c>
      <c r="Q5" s="53">
        <f>SUM(N5,P5)</f>
        <v>90.816000000000003</v>
      </c>
      <c r="R5" s="54">
        <v>0</v>
      </c>
      <c r="S5" s="54">
        <f>I5-Q5</f>
        <v>342.95719999999994</v>
      </c>
    </row>
    <row r="6" spans="1:19">
      <c r="A6" s="53" t="s">
        <v>5</v>
      </c>
      <c r="B6" s="54"/>
      <c r="C6" s="54"/>
      <c r="D6" s="53">
        <f>B6-(C6*0.12)</f>
        <v>0</v>
      </c>
      <c r="E6" s="58"/>
      <c r="F6" s="53">
        <f>(D6*E6)</f>
        <v>0</v>
      </c>
      <c r="G6" s="59"/>
      <c r="H6" s="54">
        <f>0.57*G6</f>
        <v>0</v>
      </c>
      <c r="I6" s="53">
        <f>F6-H6</f>
        <v>0</v>
      </c>
      <c r="J6" s="11"/>
      <c r="K6" s="11"/>
      <c r="L6" s="11"/>
      <c r="M6" s="11"/>
      <c r="N6" s="57">
        <f>((((2*E6)+1.2)*J6)+(K6*0.4+L6*0.72)*0.4)+M6</f>
        <v>0</v>
      </c>
      <c r="O6" s="54"/>
      <c r="P6" s="57">
        <f>((B6-((1.08+0.12)*G6)-5.6*J6)*0.4)+O6</f>
        <v>0</v>
      </c>
      <c r="Q6" s="53">
        <f>SUM(N6:P6)</f>
        <v>0</v>
      </c>
      <c r="R6" s="53"/>
      <c r="S6" s="54">
        <f>I6-Q6</f>
        <v>0</v>
      </c>
    </row>
    <row r="7" spans="1:19">
      <c r="A7" s="53" t="s">
        <v>6</v>
      </c>
      <c r="B7" s="54"/>
      <c r="C7" s="54"/>
      <c r="D7" s="53">
        <f>B7-(C7*0.12)</f>
        <v>0</v>
      </c>
      <c r="E7" s="58"/>
      <c r="F7" s="53">
        <f>(D7*E7)</f>
        <v>0</v>
      </c>
      <c r="G7" s="59"/>
      <c r="H7" s="54">
        <f>0.57*G7</f>
        <v>0</v>
      </c>
      <c r="I7" s="53">
        <f>F7-H7</f>
        <v>0</v>
      </c>
      <c r="J7" s="11"/>
      <c r="K7" s="11"/>
      <c r="L7" s="11"/>
      <c r="M7" s="11"/>
      <c r="N7" s="54">
        <f>(((2*E7)+1.2)*J7)+K7*0.4+L7*0.72</f>
        <v>0</v>
      </c>
      <c r="O7" s="54"/>
      <c r="P7" s="54">
        <f>B7-((1.08+0.12)*G7)-5.6*J7</f>
        <v>0</v>
      </c>
      <c r="Q7" s="53">
        <f>SUM(N7:P7)</f>
        <v>0</v>
      </c>
      <c r="R7" s="53"/>
      <c r="S7" s="54">
        <f>I7-Q7</f>
        <v>0</v>
      </c>
    </row>
    <row r="8" spans="1:19">
      <c r="A8" s="60"/>
      <c r="B8" s="60"/>
      <c r="C8" s="60"/>
      <c r="D8" s="60"/>
      <c r="E8" s="60"/>
      <c r="F8" s="53">
        <f>SUM(F4:F7)</f>
        <v>870.96639999999991</v>
      </c>
      <c r="G8" s="59"/>
      <c r="H8" s="53">
        <f>SUM(H4:H7)</f>
        <v>3.42</v>
      </c>
      <c r="I8" s="61">
        <f>SUM(I4:I7)</f>
        <v>867.54639999999995</v>
      </c>
      <c r="J8" s="62"/>
      <c r="K8" s="62"/>
      <c r="L8" s="62"/>
      <c r="M8" s="62"/>
      <c r="N8" s="63">
        <f>SUM(N4:N7)</f>
        <v>22.591999999999999</v>
      </c>
      <c r="O8" s="63"/>
      <c r="P8" s="63">
        <f>SUM(P4:P7)</f>
        <v>164.8</v>
      </c>
      <c r="Q8" s="63">
        <f>SUM(Q4:Q7)</f>
        <v>187.392</v>
      </c>
      <c r="R8" s="63"/>
      <c r="S8" s="61">
        <f>I8-Q8</f>
        <v>680.1543999999999</v>
      </c>
    </row>
  </sheetData>
  <mergeCells count="1">
    <mergeCell ref="A2:S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2"/>
  <dimension ref="A1:D6"/>
  <sheetViews>
    <sheetView workbookViewId="0">
      <selection activeCell="C12" sqref="C12"/>
    </sheetView>
  </sheetViews>
  <sheetFormatPr defaultRowHeight="15"/>
  <sheetData>
    <row r="1" spans="1:4" ht="27" customHeight="1">
      <c r="A1" s="70" t="s">
        <v>15</v>
      </c>
      <c r="B1" s="71"/>
      <c r="C1" s="71"/>
      <c r="D1" s="72"/>
    </row>
    <row r="2" spans="1:4">
      <c r="A2" s="4"/>
      <c r="B2" s="2" t="s">
        <v>17</v>
      </c>
      <c r="C2" s="5"/>
      <c r="D2" s="6"/>
    </row>
    <row r="3" spans="1:4">
      <c r="A3" s="4" t="s">
        <v>16</v>
      </c>
      <c r="B3" s="4"/>
      <c r="C3" s="5"/>
      <c r="D3" s="6"/>
    </row>
    <row r="4" spans="1:4">
      <c r="A4" s="4" t="s">
        <v>18</v>
      </c>
      <c r="B4" s="4"/>
      <c r="C4" s="5"/>
      <c r="D4" s="6"/>
    </row>
    <row r="5" spans="1:4">
      <c r="A5" s="4" t="s">
        <v>19</v>
      </c>
      <c r="B5" s="4"/>
      <c r="C5" s="5"/>
      <c r="D5" s="6"/>
    </row>
    <row r="6" spans="1:4">
      <c r="A6" s="4" t="s">
        <v>6</v>
      </c>
      <c r="B6" s="4"/>
      <c r="C6" s="7"/>
      <c r="D6" s="8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3"/>
  <dimension ref="A2:H19"/>
  <sheetViews>
    <sheetView tabSelected="1" workbookViewId="0">
      <selection activeCell="G22" sqref="G22"/>
    </sheetView>
  </sheetViews>
  <sheetFormatPr defaultRowHeight="15"/>
  <cols>
    <col min="6" max="6" width="20.5703125" customWidth="1"/>
  </cols>
  <sheetData>
    <row r="2" spans="1:8" ht="19.5">
      <c r="A2" s="81" t="s">
        <v>25</v>
      </c>
      <c r="B2" s="82"/>
      <c r="C2" s="82"/>
      <c r="D2" s="82"/>
      <c r="E2" s="82"/>
      <c r="F2" s="82"/>
      <c r="G2" s="82"/>
      <c r="H2" s="83"/>
    </row>
    <row r="3" spans="1:8">
      <c r="A3" s="84"/>
      <c r="B3" s="85"/>
      <c r="C3" s="85"/>
      <c r="D3" s="85"/>
      <c r="E3" s="85"/>
      <c r="F3" s="86"/>
      <c r="G3" s="4" t="s">
        <v>21</v>
      </c>
      <c r="H3" s="4" t="s">
        <v>23</v>
      </c>
    </row>
    <row r="4" spans="1:8">
      <c r="A4" s="73" t="s">
        <v>22</v>
      </c>
      <c r="B4" s="74"/>
      <c r="C4" s="74"/>
      <c r="D4" s="74"/>
      <c r="E4" s="74"/>
      <c r="F4" s="75"/>
      <c r="G4" s="12">
        <v>232</v>
      </c>
      <c r="H4" s="64" t="s">
        <v>24</v>
      </c>
    </row>
    <row r="5" spans="1:8">
      <c r="A5" s="73" t="s">
        <v>30</v>
      </c>
      <c r="B5" s="74"/>
      <c r="C5" s="74"/>
      <c r="D5" s="74"/>
      <c r="E5" s="74"/>
      <c r="F5" s="75"/>
      <c r="G5" s="12">
        <v>8</v>
      </c>
      <c r="H5" s="64" t="s">
        <v>24</v>
      </c>
    </row>
    <row r="6" spans="1:8">
      <c r="A6" s="73" t="s">
        <v>96</v>
      </c>
      <c r="B6" s="74"/>
      <c r="C6" s="74"/>
      <c r="D6" s="74"/>
      <c r="E6" s="74"/>
      <c r="F6" s="75"/>
      <c r="G6" s="12">
        <v>5.0999999999999996</v>
      </c>
      <c r="H6" s="64" t="s">
        <v>50</v>
      </c>
    </row>
    <row r="7" spans="1:8">
      <c r="A7" s="73" t="s">
        <v>29</v>
      </c>
      <c r="B7" s="74"/>
      <c r="C7" s="74"/>
      <c r="D7" s="74"/>
      <c r="E7" s="74"/>
      <c r="F7" s="75"/>
      <c r="G7" s="62">
        <f>G5*G4+G6</f>
        <v>1861.1</v>
      </c>
      <c r="H7" s="64" t="s">
        <v>33</v>
      </c>
    </row>
    <row r="8" spans="1:8">
      <c r="A8" s="78" t="s">
        <v>48</v>
      </c>
      <c r="B8" s="79"/>
      <c r="C8" s="79"/>
      <c r="D8" s="79"/>
      <c r="E8" s="79"/>
      <c r="F8" s="80"/>
      <c r="G8" s="20">
        <f>G7*0.04*2.5</f>
        <v>186.11</v>
      </c>
      <c r="H8" s="64" t="s">
        <v>31</v>
      </c>
    </row>
    <row r="9" spans="1:8">
      <c r="A9" s="73" t="s">
        <v>97</v>
      </c>
      <c r="B9" s="74"/>
      <c r="C9" s="74"/>
      <c r="D9" s="74"/>
      <c r="E9" s="74"/>
      <c r="F9" s="75"/>
      <c r="G9" s="11">
        <v>5.75</v>
      </c>
      <c r="H9" s="64" t="s">
        <v>98</v>
      </c>
    </row>
    <row r="10" spans="1:8">
      <c r="A10" s="78" t="s">
        <v>99</v>
      </c>
      <c r="B10" s="79"/>
      <c r="C10" s="79"/>
      <c r="D10" s="79"/>
      <c r="E10" s="79"/>
      <c r="F10" s="80"/>
      <c r="G10" s="20">
        <f>G8*G9%</f>
        <v>10.701325000000001</v>
      </c>
      <c r="H10" s="64" t="s">
        <v>31</v>
      </c>
    </row>
    <row r="11" spans="1:8">
      <c r="A11" s="78" t="s">
        <v>26</v>
      </c>
      <c r="B11" s="79"/>
      <c r="C11" s="79"/>
      <c r="D11" s="79"/>
      <c r="E11" s="79"/>
      <c r="F11" s="80"/>
      <c r="G11" s="20">
        <v>661.84</v>
      </c>
      <c r="H11" s="64" t="s">
        <v>24</v>
      </c>
    </row>
    <row r="12" spans="1:8">
      <c r="A12" s="73" t="s">
        <v>100</v>
      </c>
      <c r="B12" s="74"/>
      <c r="C12" s="74"/>
      <c r="D12" s="74"/>
      <c r="E12" s="74"/>
      <c r="F12" s="75"/>
      <c r="G12" s="20">
        <f>G4*G13*0.1+G6</f>
        <v>194.18000000000004</v>
      </c>
      <c r="H12" s="64" t="s">
        <v>32</v>
      </c>
    </row>
    <row r="13" spans="1:8">
      <c r="A13" s="73" t="s">
        <v>101</v>
      </c>
      <c r="B13" s="76"/>
      <c r="C13" s="76"/>
      <c r="D13" s="76"/>
      <c r="E13" s="76"/>
      <c r="F13" s="77"/>
      <c r="G13" s="12">
        <v>8.15</v>
      </c>
      <c r="H13" s="13" t="s">
        <v>24</v>
      </c>
    </row>
    <row r="14" spans="1:8">
      <c r="A14" s="73" t="s">
        <v>102</v>
      </c>
      <c r="B14" s="74"/>
      <c r="C14" s="74"/>
      <c r="D14" s="74"/>
      <c r="E14" s="74"/>
      <c r="F14" s="75"/>
      <c r="G14" s="20">
        <f>G4*G15*0.13+G6</f>
        <v>261.46000000000004</v>
      </c>
      <c r="H14" s="64" t="s">
        <v>32</v>
      </c>
    </row>
    <row r="15" spans="1:8">
      <c r="A15" s="73" t="s">
        <v>103</v>
      </c>
      <c r="B15" s="76"/>
      <c r="C15" s="76"/>
      <c r="D15" s="76"/>
      <c r="E15" s="76"/>
      <c r="F15" s="77"/>
      <c r="G15" s="12">
        <v>8.5</v>
      </c>
      <c r="H15" s="13" t="s">
        <v>24</v>
      </c>
    </row>
    <row r="16" spans="1:8">
      <c r="A16" s="73" t="s">
        <v>27</v>
      </c>
      <c r="B16" s="74"/>
      <c r="C16" s="74"/>
      <c r="D16" s="74"/>
      <c r="E16" s="74"/>
      <c r="F16" s="75"/>
      <c r="G16" s="20">
        <f>G7</f>
        <v>1861.1</v>
      </c>
      <c r="H16" s="64" t="s">
        <v>33</v>
      </c>
    </row>
    <row r="17" spans="1:8">
      <c r="A17" s="73" t="s">
        <v>28</v>
      </c>
      <c r="B17" s="74"/>
      <c r="C17" s="74"/>
      <c r="D17" s="74"/>
      <c r="E17" s="74"/>
      <c r="F17" s="75"/>
      <c r="G17" s="20">
        <f>G7</f>
        <v>1861.1</v>
      </c>
      <c r="H17" s="64" t="s">
        <v>33</v>
      </c>
    </row>
    <row r="18" spans="1:8">
      <c r="A18" s="73" t="s">
        <v>104</v>
      </c>
      <c r="B18" s="76"/>
      <c r="C18" s="76"/>
      <c r="D18" s="76"/>
      <c r="E18" s="76"/>
      <c r="F18" s="77"/>
      <c r="G18" s="12">
        <v>8.69</v>
      </c>
      <c r="H18" s="13" t="s">
        <v>24</v>
      </c>
    </row>
    <row r="19" spans="1:8">
      <c r="A19" s="73" t="s">
        <v>34</v>
      </c>
      <c r="B19" s="76"/>
      <c r="C19" s="76"/>
      <c r="D19" s="76"/>
      <c r="E19" s="76"/>
      <c r="F19" s="77"/>
      <c r="G19" s="20">
        <f>G4*G18+G6</f>
        <v>2021.1799999999998</v>
      </c>
      <c r="H19" s="13" t="s">
        <v>33</v>
      </c>
    </row>
  </sheetData>
  <mergeCells count="18">
    <mergeCell ref="A7:F7"/>
    <mergeCell ref="A2:H2"/>
    <mergeCell ref="A3:F3"/>
    <mergeCell ref="A4:F4"/>
    <mergeCell ref="A5:F5"/>
    <mergeCell ref="A6:F6"/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5"/>
  <dimension ref="A1:N20"/>
  <sheetViews>
    <sheetView topLeftCell="A2" workbookViewId="0">
      <selection activeCell="E21" sqref="E21"/>
    </sheetView>
  </sheetViews>
  <sheetFormatPr defaultRowHeight="15"/>
  <cols>
    <col min="2" max="2" width="6.28515625" customWidth="1"/>
    <col min="3" max="3" width="6.85546875" customWidth="1"/>
    <col min="4" max="4" width="14.140625" customWidth="1"/>
    <col min="5" max="5" width="8.28515625" bestFit="1" customWidth="1"/>
    <col min="6" max="6" width="6.140625" bestFit="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  <col min="13" max="13" width="9.85546875" bestFit="1" customWidth="1"/>
  </cols>
  <sheetData>
    <row r="1" spans="1:14" ht="32.25">
      <c r="A1" s="91" t="s">
        <v>47</v>
      </c>
      <c r="B1" s="92"/>
      <c r="C1" s="92"/>
      <c r="D1" s="92"/>
      <c r="E1" s="92"/>
      <c r="F1" s="92"/>
      <c r="G1" s="23"/>
      <c r="H1" s="24" t="s">
        <v>63</v>
      </c>
      <c r="I1" s="24" t="s">
        <v>64</v>
      </c>
      <c r="J1" s="25" t="s">
        <v>65</v>
      </c>
      <c r="K1" s="26"/>
      <c r="L1" s="26"/>
      <c r="M1" s="26"/>
      <c r="N1" s="27"/>
    </row>
    <row r="2" spans="1:14">
      <c r="A2" s="93"/>
      <c r="B2" s="94"/>
      <c r="C2" s="94"/>
      <c r="D2" s="94"/>
      <c r="E2" s="28" t="s">
        <v>21</v>
      </c>
      <c r="F2" s="29" t="s">
        <v>66</v>
      </c>
      <c r="G2" s="30"/>
      <c r="H2" s="29">
        <v>30</v>
      </c>
      <c r="I2" s="29">
        <v>37</v>
      </c>
      <c r="J2" s="28">
        <f>(PI()*(((I2/2)/100)^2))</f>
        <v>0.10752100856911066</v>
      </c>
      <c r="K2" s="30"/>
      <c r="L2" s="30"/>
      <c r="M2" s="30"/>
      <c r="N2" s="31"/>
    </row>
    <row r="3" spans="1:14">
      <c r="A3" s="87"/>
      <c r="B3" s="88"/>
      <c r="C3" s="88"/>
      <c r="D3" s="88"/>
      <c r="E3" s="32"/>
      <c r="F3" s="29"/>
      <c r="G3" s="30"/>
      <c r="H3" s="29">
        <v>40</v>
      </c>
      <c r="I3" s="29">
        <v>48</v>
      </c>
      <c r="J3" s="28">
        <f t="shared" ref="J3:J8" si="0">(PI()*(((I3/2)/100)^2))</f>
        <v>0.18095573684677208</v>
      </c>
      <c r="K3" s="30"/>
      <c r="L3" s="30"/>
      <c r="M3" s="30"/>
      <c r="N3" s="31"/>
    </row>
    <row r="4" spans="1:14">
      <c r="A4" s="95" t="s">
        <v>35</v>
      </c>
      <c r="B4" s="96"/>
      <c r="C4" s="96"/>
      <c r="D4" s="96"/>
      <c r="E4" s="33">
        <v>12</v>
      </c>
      <c r="F4" s="34" t="s">
        <v>50</v>
      </c>
      <c r="G4" s="30"/>
      <c r="H4" s="29">
        <v>50</v>
      </c>
      <c r="I4" s="29">
        <v>60</v>
      </c>
      <c r="J4" s="28">
        <f t="shared" si="0"/>
        <v>0.28274333882308139</v>
      </c>
      <c r="K4" s="30"/>
      <c r="L4" s="30"/>
      <c r="M4" s="30"/>
      <c r="N4" s="31"/>
    </row>
    <row r="5" spans="1:14">
      <c r="A5" s="95" t="s">
        <v>36</v>
      </c>
      <c r="B5" s="96"/>
      <c r="C5" s="96"/>
      <c r="D5" s="96"/>
      <c r="E5" s="33">
        <v>6</v>
      </c>
      <c r="F5" s="34" t="s">
        <v>50</v>
      </c>
      <c r="G5" s="30"/>
      <c r="H5" s="29">
        <v>60</v>
      </c>
      <c r="I5" s="29">
        <v>71.099999999999994</v>
      </c>
      <c r="J5" s="28">
        <f t="shared" si="0"/>
        <v>0.39703526495884145</v>
      </c>
      <c r="K5" s="30"/>
      <c r="L5" s="30"/>
      <c r="M5" s="30"/>
      <c r="N5" s="31"/>
    </row>
    <row r="6" spans="1:14">
      <c r="A6" s="87"/>
      <c r="B6" s="88"/>
      <c r="C6" s="88"/>
      <c r="D6" s="88"/>
      <c r="E6" s="28"/>
      <c r="F6" s="29"/>
      <c r="G6" s="30"/>
      <c r="H6" s="29">
        <v>80</v>
      </c>
      <c r="I6" s="29">
        <v>93</v>
      </c>
      <c r="J6" s="28">
        <f t="shared" si="0"/>
        <v>0.67929087152245315</v>
      </c>
      <c r="K6" s="30"/>
      <c r="L6" s="30"/>
      <c r="M6" s="30"/>
      <c r="N6" s="31"/>
    </row>
    <row r="7" spans="1:14">
      <c r="A7" s="87"/>
      <c r="B7" s="88"/>
      <c r="C7" s="88"/>
      <c r="D7" s="88"/>
      <c r="E7" s="28"/>
      <c r="F7" s="29"/>
      <c r="G7" s="30"/>
      <c r="H7" s="29">
        <v>100</v>
      </c>
      <c r="I7" s="29">
        <v>120</v>
      </c>
      <c r="J7" s="28">
        <f t="shared" si="0"/>
        <v>1.1309733552923256</v>
      </c>
      <c r="K7" s="89"/>
      <c r="L7" s="89"/>
      <c r="M7" s="89"/>
      <c r="N7" s="90"/>
    </row>
    <row r="8" spans="1:14">
      <c r="A8" s="87"/>
      <c r="B8" s="88"/>
      <c r="C8" s="88"/>
      <c r="D8" s="88"/>
      <c r="E8" s="28"/>
      <c r="F8" s="29"/>
      <c r="G8" s="30"/>
      <c r="H8" s="29">
        <v>120</v>
      </c>
      <c r="I8" s="29">
        <v>144</v>
      </c>
      <c r="J8" s="28">
        <f t="shared" si="0"/>
        <v>1.6286016316209486</v>
      </c>
      <c r="K8" s="30"/>
      <c r="L8" s="30"/>
      <c r="M8" s="30"/>
      <c r="N8" s="31"/>
    </row>
    <row r="9" spans="1:14">
      <c r="A9" s="87" t="s">
        <v>67</v>
      </c>
      <c r="B9" s="88"/>
      <c r="C9" s="88"/>
      <c r="D9" s="88"/>
      <c r="E9" s="28" t="s">
        <v>21</v>
      </c>
      <c r="F9" s="29" t="s">
        <v>66</v>
      </c>
      <c r="G9" s="30"/>
      <c r="H9" s="35" t="s">
        <v>68</v>
      </c>
      <c r="I9" s="35" t="s">
        <v>69</v>
      </c>
      <c r="J9" s="32" t="s">
        <v>70</v>
      </c>
      <c r="K9" s="36" t="s">
        <v>71</v>
      </c>
      <c r="L9" s="36" t="s">
        <v>72</v>
      </c>
      <c r="M9" s="36" t="s">
        <v>73</v>
      </c>
      <c r="N9" s="31"/>
    </row>
    <row r="10" spans="1:14">
      <c r="A10" s="87" t="s">
        <v>74</v>
      </c>
      <c r="B10" s="88"/>
      <c r="C10" s="88"/>
      <c r="D10" s="88"/>
      <c r="E10" s="33">
        <v>64</v>
      </c>
      <c r="F10" s="37" t="s">
        <v>24</v>
      </c>
      <c r="G10" s="30"/>
      <c r="H10" s="32">
        <f>E10*L10</f>
        <v>70.400000000000006</v>
      </c>
      <c r="I10" s="32">
        <f>E10*M10</f>
        <v>63.518655451576926</v>
      </c>
      <c r="J10" s="28">
        <v>1</v>
      </c>
      <c r="K10" s="28">
        <v>1.1000000000000001</v>
      </c>
      <c r="L10" s="28">
        <f>J10*K10</f>
        <v>1.1000000000000001</v>
      </c>
      <c r="M10" s="28">
        <f>L10-J2</f>
        <v>0.99247899143088947</v>
      </c>
      <c r="N10" s="31"/>
    </row>
    <row r="11" spans="1:14">
      <c r="A11" s="87" t="s">
        <v>75</v>
      </c>
      <c r="B11" s="88"/>
      <c r="C11" s="88"/>
      <c r="D11" s="88"/>
      <c r="E11" s="33">
        <v>176</v>
      </c>
      <c r="F11" s="37" t="s">
        <v>24</v>
      </c>
      <c r="G11" s="30"/>
      <c r="H11" s="32">
        <f t="shared" ref="H11:H16" si="1">E11*L11</f>
        <v>232.32000000000002</v>
      </c>
      <c r="I11" s="32">
        <f t="shared" ref="I11:I16" si="2">E11*M11</f>
        <v>200.47179031496813</v>
      </c>
      <c r="J11" s="28">
        <v>1.1000000000000001</v>
      </c>
      <c r="K11" s="28">
        <v>1.2</v>
      </c>
      <c r="L11" s="28">
        <f t="shared" ref="L11:L16" si="3">J11*K11</f>
        <v>1.32</v>
      </c>
      <c r="M11" s="28">
        <f t="shared" ref="M11:M16" si="4">L11-J3</f>
        <v>1.139044263153228</v>
      </c>
      <c r="N11" s="31"/>
    </row>
    <row r="12" spans="1:14">
      <c r="A12" s="87" t="s">
        <v>76</v>
      </c>
      <c r="B12" s="88"/>
      <c r="C12" s="88"/>
      <c r="D12" s="88"/>
      <c r="E12" s="33">
        <v>0</v>
      </c>
      <c r="F12" s="37" t="s">
        <v>24</v>
      </c>
      <c r="G12" s="30"/>
      <c r="H12" s="32">
        <f t="shared" si="1"/>
        <v>0</v>
      </c>
      <c r="I12" s="32">
        <f t="shared" si="2"/>
        <v>0</v>
      </c>
      <c r="J12" s="28">
        <v>1.4</v>
      </c>
      <c r="K12" s="28">
        <v>1.3</v>
      </c>
      <c r="L12" s="28">
        <f t="shared" si="3"/>
        <v>1.8199999999999998</v>
      </c>
      <c r="M12" s="28">
        <f t="shared" si="4"/>
        <v>1.5372566611769185</v>
      </c>
      <c r="N12" s="31"/>
    </row>
    <row r="13" spans="1:14">
      <c r="A13" s="87" t="s">
        <v>77</v>
      </c>
      <c r="B13" s="88"/>
      <c r="C13" s="88"/>
      <c r="D13" s="88"/>
      <c r="E13" s="33">
        <v>0</v>
      </c>
      <c r="F13" s="37" t="s">
        <v>24</v>
      </c>
      <c r="G13" s="30"/>
      <c r="H13" s="32">
        <f t="shared" si="1"/>
        <v>0</v>
      </c>
      <c r="I13" s="32">
        <f t="shared" si="2"/>
        <v>0</v>
      </c>
      <c r="J13" s="28">
        <v>1.5</v>
      </c>
      <c r="K13" s="28">
        <v>1.4</v>
      </c>
      <c r="L13" s="28">
        <f t="shared" si="3"/>
        <v>2.0999999999999996</v>
      </c>
      <c r="M13" s="28">
        <f t="shared" si="4"/>
        <v>1.7029647350411583</v>
      </c>
      <c r="N13" s="31"/>
    </row>
    <row r="14" spans="1:14">
      <c r="A14" s="87" t="s">
        <v>78</v>
      </c>
      <c r="B14" s="88"/>
      <c r="C14" s="88"/>
      <c r="D14" s="88"/>
      <c r="E14" s="33">
        <v>0</v>
      </c>
      <c r="F14" s="37" t="s">
        <v>24</v>
      </c>
      <c r="G14" s="30"/>
      <c r="H14" s="32">
        <f t="shared" si="1"/>
        <v>0</v>
      </c>
      <c r="I14" s="32">
        <f t="shared" si="2"/>
        <v>0</v>
      </c>
      <c r="J14" s="28">
        <v>1.8</v>
      </c>
      <c r="K14" s="28">
        <v>1.6</v>
      </c>
      <c r="L14" s="28">
        <f t="shared" si="3"/>
        <v>2.8800000000000003</v>
      </c>
      <c r="M14" s="28">
        <f t="shared" si="4"/>
        <v>2.2007091284775471</v>
      </c>
      <c r="N14" s="31"/>
    </row>
    <row r="15" spans="1:14">
      <c r="A15" s="87" t="s">
        <v>79</v>
      </c>
      <c r="B15" s="88"/>
      <c r="C15" s="88"/>
      <c r="D15" s="88"/>
      <c r="E15" s="33">
        <v>0</v>
      </c>
      <c r="F15" s="37" t="s">
        <v>24</v>
      </c>
      <c r="G15" s="30"/>
      <c r="H15" s="32">
        <f t="shared" si="1"/>
        <v>0</v>
      </c>
      <c r="I15" s="32">
        <f t="shared" si="2"/>
        <v>0</v>
      </c>
      <c r="J15" s="28">
        <v>2.1</v>
      </c>
      <c r="K15" s="28">
        <v>1.9</v>
      </c>
      <c r="L15" s="28">
        <f t="shared" si="3"/>
        <v>3.9899999999999998</v>
      </c>
      <c r="M15" s="28">
        <f t="shared" si="4"/>
        <v>2.859026644707674</v>
      </c>
      <c r="N15" s="31"/>
    </row>
    <row r="16" spans="1:14">
      <c r="A16" s="87" t="s">
        <v>80</v>
      </c>
      <c r="B16" s="88"/>
      <c r="C16" s="88"/>
      <c r="D16" s="88"/>
      <c r="E16" s="33">
        <v>0</v>
      </c>
      <c r="F16" s="37" t="s">
        <v>24</v>
      </c>
      <c r="G16" s="30"/>
      <c r="H16" s="32">
        <f t="shared" si="1"/>
        <v>0</v>
      </c>
      <c r="I16" s="32">
        <f t="shared" si="2"/>
        <v>0</v>
      </c>
      <c r="J16" s="28">
        <v>2.2999999999999998</v>
      </c>
      <c r="K16" s="28">
        <v>2.1</v>
      </c>
      <c r="L16" s="28">
        <f t="shared" si="3"/>
        <v>4.83</v>
      </c>
      <c r="M16" s="28">
        <f t="shared" si="4"/>
        <v>3.2013983683790515</v>
      </c>
      <c r="N16" s="31"/>
    </row>
    <row r="17" spans="1:14">
      <c r="A17" s="38"/>
      <c r="B17" s="30"/>
      <c r="C17" s="30"/>
      <c r="D17" s="30"/>
      <c r="E17" s="39"/>
      <c r="F17" s="40"/>
      <c r="G17" s="30"/>
      <c r="H17" s="41"/>
      <c r="I17" s="41"/>
      <c r="J17" s="39"/>
      <c r="K17" s="42" t="s">
        <v>81</v>
      </c>
      <c r="L17" s="42">
        <v>1.2</v>
      </c>
      <c r="M17" s="30"/>
      <c r="N17" s="31"/>
    </row>
    <row r="18" spans="1:14">
      <c r="A18" s="38"/>
      <c r="B18" s="30"/>
      <c r="C18" s="30"/>
      <c r="D18" s="30"/>
      <c r="E18" s="39"/>
      <c r="F18" s="40"/>
      <c r="G18" s="30"/>
      <c r="H18" s="41"/>
      <c r="I18" s="41"/>
      <c r="J18" s="39"/>
      <c r="K18" s="42" t="s">
        <v>82</v>
      </c>
      <c r="L18" s="42">
        <v>1.2</v>
      </c>
      <c r="M18" s="30"/>
      <c r="N18" s="31"/>
    </row>
    <row r="19" spans="1:14" ht="30">
      <c r="A19" s="38"/>
      <c r="B19" s="30"/>
      <c r="C19" s="30"/>
      <c r="D19" s="43" t="s">
        <v>83</v>
      </c>
      <c r="E19" s="33">
        <f>SUM(E10:E17)</f>
        <v>240</v>
      </c>
      <c r="F19" s="44" t="s">
        <v>24</v>
      </c>
      <c r="G19" s="45" t="s">
        <v>84</v>
      </c>
      <c r="H19" s="33">
        <f>SUM(H10:H16)+(L17*E5)+(L18*E4)</f>
        <v>324.32</v>
      </c>
      <c r="I19" s="33">
        <f>SUM(I10:I16)</f>
        <v>263.99044576654506</v>
      </c>
      <c r="J19" s="46"/>
      <c r="K19" s="30"/>
      <c r="L19" s="30"/>
      <c r="M19" s="30"/>
      <c r="N19" s="31"/>
    </row>
    <row r="20" spans="1:14" ht="45.75" thickBot="1">
      <c r="A20" s="47"/>
      <c r="B20" s="48"/>
      <c r="C20" s="48"/>
      <c r="D20" s="49" t="s">
        <v>85</v>
      </c>
      <c r="E20" s="50">
        <f>(E19-E10)*0.5*0.1</f>
        <v>8.8000000000000007</v>
      </c>
      <c r="F20" s="51" t="s">
        <v>32</v>
      </c>
      <c r="G20" s="48"/>
      <c r="H20" s="48"/>
      <c r="I20" s="48"/>
      <c r="J20" s="48"/>
      <c r="K20" s="48"/>
      <c r="L20" s="48"/>
      <c r="M20" s="48"/>
      <c r="N20" s="52"/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6"/>
  <dimension ref="A1:H9"/>
  <sheetViews>
    <sheetView workbookViewId="0">
      <selection activeCell="E15" sqref="E15"/>
    </sheetView>
  </sheetViews>
  <sheetFormatPr defaultRowHeight="15"/>
  <sheetData>
    <row r="1" spans="1:8" ht="19.5">
      <c r="A1" s="99" t="s">
        <v>1</v>
      </c>
      <c r="B1" s="99"/>
      <c r="C1" s="99"/>
      <c r="D1" s="99"/>
      <c r="E1" s="99"/>
      <c r="F1" s="99"/>
      <c r="G1" s="99"/>
      <c r="H1" s="99"/>
    </row>
    <row r="2" spans="1:8">
      <c r="A2" s="84"/>
      <c r="B2" s="85"/>
      <c r="C2" s="85"/>
      <c r="D2" s="85"/>
      <c r="E2" s="85"/>
      <c r="F2" s="86"/>
      <c r="G2" s="4" t="s">
        <v>21</v>
      </c>
      <c r="H2" s="4" t="s">
        <v>23</v>
      </c>
    </row>
    <row r="3" spans="1:8">
      <c r="A3" s="73" t="s">
        <v>37</v>
      </c>
      <c r="B3" s="74"/>
      <c r="C3" s="74"/>
      <c r="D3" s="74"/>
      <c r="E3" s="74"/>
      <c r="F3" s="75"/>
      <c r="G3" s="12">
        <f>PISOS!I8</f>
        <v>867.54639999999995</v>
      </c>
      <c r="H3" s="10" t="s">
        <v>33</v>
      </c>
    </row>
    <row r="4" spans="1:8">
      <c r="A4" s="73" t="s">
        <v>38</v>
      </c>
      <c r="B4" s="74"/>
      <c r="C4" s="74"/>
      <c r="D4" s="74"/>
      <c r="E4" s="74"/>
      <c r="F4" s="75"/>
      <c r="G4" s="12">
        <f>PISOS!N8</f>
        <v>22.591999999999999</v>
      </c>
      <c r="H4" s="10" t="s">
        <v>33</v>
      </c>
    </row>
    <row r="5" spans="1:8">
      <c r="A5" s="73" t="s">
        <v>39</v>
      </c>
      <c r="B5" s="74"/>
      <c r="C5" s="74"/>
      <c r="D5" s="74"/>
      <c r="E5" s="74"/>
      <c r="F5" s="75"/>
      <c r="G5" s="12">
        <f>PISOS!P8</f>
        <v>164.8</v>
      </c>
      <c r="H5" s="10" t="s">
        <v>33</v>
      </c>
    </row>
    <row r="6" spans="1:8">
      <c r="A6" s="73" t="s">
        <v>40</v>
      </c>
      <c r="B6" s="74"/>
      <c r="C6" s="74"/>
      <c r="D6" s="74"/>
      <c r="E6" s="74"/>
      <c r="F6" s="75"/>
      <c r="G6" s="12">
        <f>PISOS!S8</f>
        <v>680.1543999999999</v>
      </c>
      <c r="H6" s="10" t="s">
        <v>33</v>
      </c>
    </row>
    <row r="7" spans="1:8">
      <c r="A7" s="97" t="s">
        <v>93</v>
      </c>
      <c r="B7" s="97"/>
      <c r="C7" s="97"/>
      <c r="D7" s="97"/>
      <c r="E7" s="97"/>
      <c r="F7" s="97"/>
      <c r="G7" s="11">
        <f>G3*0.04</f>
        <v>34.701855999999999</v>
      </c>
      <c r="H7" s="10" t="s">
        <v>32</v>
      </c>
    </row>
    <row r="8" spans="1:8">
      <c r="A8" s="98" t="s">
        <v>94</v>
      </c>
      <c r="B8" s="98"/>
      <c r="C8" s="98"/>
      <c r="D8" s="98"/>
      <c r="E8" s="98"/>
      <c r="F8" s="98"/>
      <c r="G8" s="11">
        <f>G3*0.04</f>
        <v>34.701855999999999</v>
      </c>
      <c r="H8" s="10" t="s">
        <v>32</v>
      </c>
    </row>
    <row r="9" spans="1:8">
      <c r="A9" s="98" t="s">
        <v>95</v>
      </c>
      <c r="B9" s="98"/>
      <c r="C9" s="98"/>
      <c r="D9" s="98"/>
      <c r="E9" s="98"/>
      <c r="F9" s="98"/>
      <c r="G9" s="11">
        <f>G3</f>
        <v>867.54639999999995</v>
      </c>
      <c r="H9" s="10" t="s">
        <v>33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8"/>
  <dimension ref="A1:H19"/>
  <sheetViews>
    <sheetView workbookViewId="0">
      <selection activeCell="K18" sqref="K18"/>
    </sheetView>
  </sheetViews>
  <sheetFormatPr defaultRowHeight="15"/>
  <cols>
    <col min="6" max="6" width="9.7109375" customWidth="1"/>
    <col min="7" max="7" width="9.85546875" style="18" customWidth="1"/>
    <col min="8" max="8" width="9.140625" style="9"/>
  </cols>
  <sheetData>
    <row r="1" spans="1:8" ht="19.5">
      <c r="A1" s="99" t="s">
        <v>41</v>
      </c>
      <c r="B1" s="99"/>
      <c r="C1" s="99"/>
      <c r="D1" s="99"/>
      <c r="E1" s="99"/>
      <c r="F1" s="99"/>
      <c r="G1" s="99"/>
      <c r="H1" s="99"/>
    </row>
    <row r="2" spans="1:8">
      <c r="A2" s="104"/>
      <c r="B2" s="104"/>
      <c r="C2" s="104"/>
      <c r="D2" s="104"/>
      <c r="E2" s="104"/>
      <c r="F2" s="104"/>
      <c r="G2" s="11" t="s">
        <v>21</v>
      </c>
      <c r="H2" s="64" t="s">
        <v>23</v>
      </c>
    </row>
    <row r="3" spans="1:8">
      <c r="A3" s="73" t="s">
        <v>53</v>
      </c>
      <c r="B3" s="74"/>
      <c r="C3" s="74"/>
      <c r="D3" s="74"/>
      <c r="E3" s="74"/>
      <c r="F3" s="75"/>
      <c r="G3" s="12">
        <v>133.54</v>
      </c>
      <c r="H3" s="19" t="s">
        <v>24</v>
      </c>
    </row>
    <row r="4" spans="1:8">
      <c r="A4" s="73" t="s">
        <v>54</v>
      </c>
      <c r="B4" s="74"/>
      <c r="C4" s="74"/>
      <c r="D4" s="74"/>
      <c r="E4" s="74"/>
      <c r="F4" s="75"/>
      <c r="G4" s="12">
        <v>4</v>
      </c>
      <c r="H4" s="64" t="s">
        <v>50</v>
      </c>
    </row>
    <row r="5" spans="1:8">
      <c r="A5" s="73" t="s">
        <v>56</v>
      </c>
      <c r="B5" s="74"/>
      <c r="C5" s="74"/>
      <c r="D5" s="74"/>
      <c r="E5" s="74"/>
      <c r="F5" s="75"/>
      <c r="G5" s="12">
        <v>0</v>
      </c>
      <c r="H5" s="64" t="s">
        <v>33</v>
      </c>
    </row>
    <row r="6" spans="1:8">
      <c r="A6" s="103" t="s">
        <v>55</v>
      </c>
      <c r="B6" s="103"/>
      <c r="C6" s="103"/>
      <c r="D6" s="103"/>
      <c r="E6" s="103"/>
      <c r="F6" s="103"/>
      <c r="G6" s="65">
        <f>((G3/3+G4*15)*G7)+G5</f>
        <v>10.451333333333332</v>
      </c>
      <c r="H6" s="66" t="s">
        <v>33</v>
      </c>
    </row>
    <row r="7" spans="1:8">
      <c r="A7" s="98" t="s">
        <v>52</v>
      </c>
      <c r="B7" s="98"/>
      <c r="C7" s="98"/>
      <c r="D7" s="98"/>
      <c r="E7" s="98"/>
      <c r="F7" s="98"/>
      <c r="G7" s="12">
        <v>0.1</v>
      </c>
      <c r="H7" s="64" t="s">
        <v>24</v>
      </c>
    </row>
    <row r="8" spans="1:8">
      <c r="A8" s="98" t="s">
        <v>62</v>
      </c>
      <c r="B8" s="98"/>
      <c r="C8" s="98"/>
      <c r="D8" s="98"/>
      <c r="E8" s="98"/>
      <c r="F8" s="98"/>
      <c r="G8" s="12">
        <v>4</v>
      </c>
      <c r="H8" s="64" t="s">
        <v>49</v>
      </c>
    </row>
    <row r="9" spans="1:8">
      <c r="A9" s="73" t="s">
        <v>57</v>
      </c>
      <c r="B9" s="74"/>
      <c r="C9" s="74"/>
      <c r="D9" s="74"/>
      <c r="E9" s="74"/>
      <c r="F9" s="75"/>
      <c r="G9" s="12">
        <v>0</v>
      </c>
      <c r="H9" s="64" t="s">
        <v>33</v>
      </c>
    </row>
    <row r="10" spans="1:8">
      <c r="A10" s="98" t="s">
        <v>42</v>
      </c>
      <c r="B10" s="98"/>
      <c r="C10" s="98"/>
      <c r="D10" s="98"/>
      <c r="E10" s="98"/>
      <c r="F10" s="98"/>
      <c r="G10" s="17">
        <f>(9.6*G8)+G9</f>
        <v>38.4</v>
      </c>
      <c r="H10" s="64" t="s">
        <v>33</v>
      </c>
    </row>
    <row r="11" spans="1:8">
      <c r="A11" s="73" t="s">
        <v>58</v>
      </c>
      <c r="B11" s="74"/>
      <c r="C11" s="74"/>
      <c r="D11" s="74"/>
      <c r="E11" s="74"/>
      <c r="F11" s="75"/>
      <c r="G11" s="12">
        <v>4</v>
      </c>
      <c r="H11" s="64" t="s">
        <v>50</v>
      </c>
    </row>
    <row r="12" spans="1:8">
      <c r="A12" s="100" t="s">
        <v>59</v>
      </c>
      <c r="B12" s="101"/>
      <c r="C12" s="101"/>
      <c r="D12" s="101"/>
      <c r="E12" s="101"/>
      <c r="F12" s="102"/>
      <c r="G12" s="65">
        <f>G11*2</f>
        <v>8</v>
      </c>
      <c r="H12" s="66" t="s">
        <v>33</v>
      </c>
    </row>
    <row r="13" spans="1:8">
      <c r="A13" s="100" t="s">
        <v>60</v>
      </c>
      <c r="B13" s="101"/>
      <c r="C13" s="101"/>
      <c r="D13" s="101"/>
      <c r="E13" s="101"/>
      <c r="F13" s="102"/>
      <c r="G13" s="22">
        <v>0</v>
      </c>
      <c r="H13" s="21" t="s">
        <v>33</v>
      </c>
    </row>
    <row r="14" spans="1:8">
      <c r="A14" s="100" t="s">
        <v>61</v>
      </c>
      <c r="B14" s="101"/>
      <c r="C14" s="101"/>
      <c r="D14" s="101"/>
      <c r="E14" s="101"/>
      <c r="F14" s="102"/>
      <c r="G14" s="65">
        <f>SUM(G10,G12,G13)</f>
        <v>46.4</v>
      </c>
      <c r="H14" s="66" t="s">
        <v>33</v>
      </c>
    </row>
    <row r="15" spans="1:8">
      <c r="A15" s="78" t="s">
        <v>105</v>
      </c>
      <c r="B15" s="79"/>
      <c r="C15" s="79"/>
      <c r="D15" s="79"/>
      <c r="E15" s="79"/>
      <c r="F15" s="80"/>
      <c r="G15" s="20">
        <f>G14+G6</f>
        <v>56.851333333333329</v>
      </c>
      <c r="H15" s="21" t="s">
        <v>33</v>
      </c>
    </row>
    <row r="16" spans="1:8">
      <c r="A16" s="98" t="s">
        <v>43</v>
      </c>
      <c r="B16" s="98"/>
      <c r="C16" s="98"/>
      <c r="D16" s="98"/>
      <c r="E16" s="98"/>
      <c r="F16" s="98"/>
      <c r="G16" s="12">
        <v>4</v>
      </c>
      <c r="H16" s="64" t="s">
        <v>50</v>
      </c>
    </row>
    <row r="17" spans="1:8">
      <c r="A17" s="98" t="s">
        <v>44</v>
      </c>
      <c r="B17" s="98"/>
      <c r="C17" s="98"/>
      <c r="D17" s="98"/>
      <c r="E17" s="98"/>
      <c r="F17" s="98"/>
      <c r="G17" s="12">
        <v>4</v>
      </c>
      <c r="H17" s="64" t="s">
        <v>50</v>
      </c>
    </row>
    <row r="18" spans="1:8">
      <c r="A18" s="103" t="s">
        <v>45</v>
      </c>
      <c r="B18" s="103"/>
      <c r="C18" s="103"/>
      <c r="D18" s="103"/>
      <c r="E18" s="103"/>
      <c r="F18" s="103"/>
      <c r="G18" s="12">
        <v>1</v>
      </c>
      <c r="H18" s="64" t="s">
        <v>50</v>
      </c>
    </row>
    <row r="19" spans="1:8">
      <c r="A19" s="98" t="s">
        <v>46</v>
      </c>
      <c r="B19" s="98"/>
      <c r="C19" s="98"/>
      <c r="D19" s="98"/>
      <c r="E19" s="98"/>
      <c r="F19" s="98"/>
      <c r="G19" s="12">
        <v>1</v>
      </c>
      <c r="H19" s="64" t="s">
        <v>49</v>
      </c>
    </row>
  </sheetData>
  <mergeCells count="19">
    <mergeCell ref="A12:F12"/>
    <mergeCell ref="A1:H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9:F19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2018-01-17T12:38:50Z</dcterms:created>
  <dcterms:modified xsi:type="dcterms:W3CDTF">2018-08-17T11:59:53Z</dcterms:modified>
</cp:coreProperties>
</file>