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Plan1!$A$2:$U$14</definedName>
  </definedNames>
  <calcPr calcId="124519"/>
</workbook>
</file>

<file path=xl/calcChain.xml><?xml version="1.0" encoding="utf-8"?>
<calcChain xmlns="http://schemas.openxmlformats.org/spreadsheetml/2006/main">
  <c r="L20" i="1"/>
  <c r="L23"/>
  <c r="M20"/>
  <c r="M21"/>
  <c r="L21" s="1"/>
  <c r="P21" s="1"/>
  <c r="S21" s="1"/>
  <c r="M22"/>
  <c r="L22" s="1"/>
  <c r="M23"/>
  <c r="S15"/>
  <c r="S16"/>
  <c r="S17"/>
  <c r="S18"/>
  <c r="S19"/>
  <c r="P15"/>
  <c r="P16"/>
  <c r="P17"/>
  <c r="P18"/>
  <c r="P19"/>
  <c r="C19"/>
  <c r="P20"/>
  <c r="S20" s="1"/>
  <c r="F22"/>
  <c r="H12"/>
  <c r="H13" s="1"/>
  <c r="H15" s="1"/>
  <c r="F23"/>
  <c r="I23"/>
  <c r="K23"/>
  <c r="J23" s="1"/>
  <c r="D23"/>
  <c r="C23"/>
  <c r="C16"/>
  <c r="M16" s="1"/>
  <c r="L16" s="1"/>
  <c r="C17"/>
  <c r="F17" s="1"/>
  <c r="C18"/>
  <c r="C10"/>
  <c r="D11"/>
  <c r="C12"/>
  <c r="M12" s="1"/>
  <c r="L12" s="1"/>
  <c r="C13"/>
  <c r="M13" s="1"/>
  <c r="L13" s="1"/>
  <c r="D14"/>
  <c r="C15"/>
  <c r="F15" s="1"/>
  <c r="D10"/>
  <c r="D19"/>
  <c r="F21"/>
  <c r="I22"/>
  <c r="K22"/>
  <c r="J22" s="1"/>
  <c r="F18"/>
  <c r="C9"/>
  <c r="D9" s="1"/>
  <c r="F9" s="1"/>
  <c r="K18"/>
  <c r="J18" s="1"/>
  <c r="K19"/>
  <c r="J19" s="1"/>
  <c r="K20"/>
  <c r="J20" s="1"/>
  <c r="K21"/>
  <c r="J21" s="1"/>
  <c r="I19"/>
  <c r="I20"/>
  <c r="I21"/>
  <c r="H9"/>
  <c r="H10" s="1"/>
  <c r="I9"/>
  <c r="K9"/>
  <c r="J9" s="1"/>
  <c r="I10"/>
  <c r="K10"/>
  <c r="J10" s="1"/>
  <c r="I11"/>
  <c r="K11"/>
  <c r="J11" s="1"/>
  <c r="I12"/>
  <c r="K12"/>
  <c r="J12" s="1"/>
  <c r="I13"/>
  <c r="K13"/>
  <c r="J13" s="1"/>
  <c r="P13" s="1"/>
  <c r="S13" s="1"/>
  <c r="I14"/>
  <c r="K14"/>
  <c r="J14" s="1"/>
  <c r="I15"/>
  <c r="K15"/>
  <c r="J15" s="1"/>
  <c r="I16"/>
  <c r="K16"/>
  <c r="J16" s="1"/>
  <c r="I17"/>
  <c r="K17"/>
  <c r="J17" s="1"/>
  <c r="I18"/>
  <c r="M18"/>
  <c r="L18" s="1"/>
  <c r="D20"/>
  <c r="D18"/>
  <c r="P12" l="1"/>
  <c r="S12" s="1"/>
  <c r="P23"/>
  <c r="S23" s="1"/>
  <c r="T23" s="1"/>
  <c r="U23" s="1"/>
  <c r="F20"/>
  <c r="H16"/>
  <c r="H17" s="1"/>
  <c r="H18" s="1"/>
  <c r="H19" s="1"/>
  <c r="H21" s="1"/>
  <c r="H22" s="1"/>
  <c r="H23" s="1"/>
  <c r="Q23" s="1"/>
  <c r="Q15"/>
  <c r="D22"/>
  <c r="D21"/>
  <c r="M11"/>
  <c r="L11" s="1"/>
  <c r="F11"/>
  <c r="F19"/>
  <c r="D15"/>
  <c r="T20"/>
  <c r="U20" s="1"/>
  <c r="Q16"/>
  <c r="T18"/>
  <c r="U18" s="1"/>
  <c r="M9"/>
  <c r="L9" s="1"/>
  <c r="P9" s="1"/>
  <c r="S9" s="1"/>
  <c r="T9" s="1"/>
  <c r="U9" s="1"/>
  <c r="M14"/>
  <c r="L14" s="1"/>
  <c r="F14"/>
  <c r="T12"/>
  <c r="U12" s="1"/>
  <c r="T16"/>
  <c r="U16" s="1"/>
  <c r="F16"/>
  <c r="D16"/>
  <c r="D13"/>
  <c r="F13"/>
  <c r="Q9"/>
  <c r="F10"/>
  <c r="M10"/>
  <c r="L10" s="1"/>
  <c r="P10" s="1"/>
  <c r="S10" s="1"/>
  <c r="T10" s="1"/>
  <c r="U10" s="1"/>
  <c r="Q14"/>
  <c r="Q13"/>
  <c r="Q12"/>
  <c r="Q10"/>
  <c r="Q11"/>
  <c r="T13"/>
  <c r="U13" s="1"/>
  <c r="T21"/>
  <c r="U21" s="1"/>
  <c r="F12"/>
  <c r="M19"/>
  <c r="L19" s="1"/>
  <c r="T19" s="1"/>
  <c r="U19" s="1"/>
  <c r="M17"/>
  <c r="L17" s="1"/>
  <c r="T17" s="1"/>
  <c r="U17" s="1"/>
  <c r="D12"/>
  <c r="D17"/>
  <c r="Q17"/>
  <c r="M15"/>
  <c r="L15" s="1"/>
  <c r="T15" s="1"/>
  <c r="U15" s="1"/>
  <c r="P14" l="1"/>
  <c r="S14" s="1"/>
  <c r="T14" s="1"/>
  <c r="U14" s="1"/>
  <c r="P11"/>
  <c r="S11" s="1"/>
  <c r="T11" s="1"/>
  <c r="U11" s="1"/>
  <c r="P22"/>
  <c r="S22" s="1"/>
  <c r="T22" s="1"/>
  <c r="U22" s="1"/>
  <c r="Q18"/>
  <c r="Q19"/>
  <c r="Q20" l="1"/>
  <c r="Q22" l="1"/>
  <c r="Q21"/>
</calcChain>
</file>

<file path=xl/sharedStrings.xml><?xml version="1.0" encoding="utf-8"?>
<sst xmlns="http://schemas.openxmlformats.org/spreadsheetml/2006/main" count="86" uniqueCount="66">
  <si>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</si>
  <si>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</si>
  <si>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</si>
  <si>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</si>
  <si>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</si>
  <si>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</si>
  <si>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</si>
  <si>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</si>
  <si>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</si>
  <si>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</si>
  <si>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</si>
  <si>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</si>
  <si>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</si>
  <si>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</si>
  <si>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</si>
  <si>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</si>
  <si>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</si>
  <si>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</si>
  <si>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</si>
  <si>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</si>
  <si>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</si>
  <si>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</si>
  <si>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</si>
  <si>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</si>
  <si>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</si>
  <si>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</si>
  <si>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</si>
  <si>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</si>
  <si>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</si>
  <si>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</si>
  <si>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</si>
  <si>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</si>
  <si>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</si>
  <si>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</si>
  <si>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</si>
  <si>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</si>
  <si>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</si>
  <si>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</si>
  <si>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</si>
  <si>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</si>
  <si>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</si>
  <si>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</si>
  <si>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</si>
  <si>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</si>
  <si>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</si>
  <si>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</si>
  <si>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</si>
  <si>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</si>
  <si>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</si>
  <si>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</si>
  <si>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</si>
  <si>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</si>
  <si>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</si>
  <si>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</si>
  <si>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</si>
  <si>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</si>
  <si>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</si>
  <si>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</si>
  <si>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</si>
  <si>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12</t>
  </si>
  <si>
    <t>11</t>
  </si>
  <si>
    <t>RUA DOS CRAVOS LOTE 06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</si>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</sst>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165" fontId="4" fillId="2" borderId="34" xfId="0" applyNumberFormat="1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7" xfId="0" applyNumberFormat="1" applyFont="1" applyFill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0" xfId="0" applyNumberFormat="1" applyFont="1" applyBorder="1" applyAlignment="1">
      <alignment horizontal="center"/>
    </xf>
    <xf numFmtId="0" fontId="11" fillId="0" borderId="3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K15" sqref="K15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10.28515625" style="65" customWidth="1"/>
    <col min="13" max="13" width="7.85546875" style="65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110" t="s">
        <v>50</v>
      </c>
      <c r="B2" s="110"/>
      <c r="C2" s="110"/>
      <c r="D2" s="110"/>
      <c r="E2" s="110"/>
      <c r="F2" s="111"/>
      <c r="G2" s="108" t="s">
        <v>15</v>
      </c>
      <c r="H2" s="108"/>
      <c r="I2" s="108"/>
      <c r="J2" s="108"/>
      <c r="K2" s="108"/>
      <c r="L2" s="108"/>
      <c r="M2" s="108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112" t="s">
        <v>20</v>
      </c>
      <c r="B3" s="113"/>
      <c r="C3" s="113"/>
      <c r="D3" s="113"/>
      <c r="E3" s="113"/>
      <c r="F3" s="114"/>
      <c r="G3" s="109" t="s">
        <v>14</v>
      </c>
      <c r="H3" s="109"/>
      <c r="I3" s="109"/>
      <c r="J3" s="109"/>
      <c r="K3" s="109"/>
      <c r="L3" s="109"/>
      <c r="M3" s="109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105" t="s">
        <v>21</v>
      </c>
      <c r="B4" s="106"/>
      <c r="C4" s="106"/>
      <c r="D4" s="106"/>
      <c r="E4" s="106"/>
      <c r="F4" s="107"/>
      <c r="G4" s="115"/>
      <c r="H4" s="116"/>
      <c r="I4" s="116"/>
      <c r="J4" s="116"/>
      <c r="K4" s="116"/>
      <c r="L4" s="116"/>
      <c r="M4" s="117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88"/>
      <c r="C5" s="88"/>
      <c r="D5" s="88"/>
      <c r="E5" s="88"/>
      <c r="F5" s="88"/>
      <c r="G5" s="88"/>
      <c r="H5" s="104"/>
      <c r="I5" s="100" t="s">
        <v>61</v>
      </c>
      <c r="J5" s="100"/>
      <c r="K5" s="100"/>
      <c r="L5" s="100"/>
      <c r="M5" s="100"/>
      <c r="N5" s="100"/>
      <c r="O5" s="100"/>
      <c r="P5" s="100"/>
      <c r="Q5" s="101"/>
      <c r="R5" s="11" t="s">
        <v>46</v>
      </c>
      <c r="S5" s="88"/>
      <c r="T5" s="88"/>
      <c r="U5" s="89"/>
    </row>
    <row r="6" spans="1:22" ht="15" customHeight="1" thickBot="1">
      <c r="A6" s="35"/>
      <c r="B6" s="102"/>
      <c r="C6" s="102"/>
      <c r="D6" s="102"/>
      <c r="E6" s="102"/>
      <c r="F6" s="102"/>
      <c r="G6" s="102"/>
      <c r="H6" s="103"/>
      <c r="I6" s="102"/>
      <c r="J6" s="102"/>
      <c r="K6" s="102"/>
      <c r="L6" s="102"/>
      <c r="M6" s="102"/>
      <c r="N6" s="102"/>
      <c r="O6" s="102"/>
      <c r="P6" s="102"/>
      <c r="Q6" s="103"/>
      <c r="R6" s="12" t="s">
        <v>12</v>
      </c>
      <c r="S6" s="63">
        <v>43152</v>
      </c>
      <c r="T6" s="90" t="s">
        <v>16</v>
      </c>
      <c r="U6" s="91"/>
    </row>
    <row r="7" spans="1:22">
      <c r="A7" s="36" t="s">
        <v>44</v>
      </c>
      <c r="B7" s="96" t="s">
        <v>51</v>
      </c>
      <c r="C7" s="97"/>
      <c r="D7" s="98"/>
      <c r="E7" s="5" t="s">
        <v>0</v>
      </c>
      <c r="F7" s="5" t="s">
        <v>17</v>
      </c>
      <c r="G7" s="99" t="s">
        <v>7</v>
      </c>
      <c r="H7" s="99"/>
      <c r="I7" s="5" t="s">
        <v>1</v>
      </c>
      <c r="J7" s="92" t="s">
        <v>38</v>
      </c>
      <c r="K7" s="93"/>
      <c r="L7" s="94" t="s">
        <v>39</v>
      </c>
      <c r="M7" s="95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4" t="s">
        <v>29</v>
      </c>
      <c r="B9" s="51">
        <v>34.618000000000002</v>
      </c>
      <c r="C9" s="52">
        <f>B10</f>
        <v>33.762999999999998</v>
      </c>
      <c r="D9" s="76">
        <f>B9-C9</f>
        <v>0.85500000000000398</v>
      </c>
      <c r="E9" s="53">
        <v>41</v>
      </c>
      <c r="F9" s="31">
        <f>(D9)/E9</f>
        <v>2.0853658536585464E-2</v>
      </c>
      <c r="G9" s="53">
        <v>0.02</v>
      </c>
      <c r="H9" s="30">
        <f>G9</f>
        <v>0.02</v>
      </c>
      <c r="I9" s="29">
        <f t="shared" ref="I9:I23" si="0">(643.4*$O$2^0.194)/($O$3+9)^0.701</f>
        <v>108.38095565937462</v>
      </c>
      <c r="J9" s="45">
        <f>K9+R9</f>
        <v>33.817999999999998</v>
      </c>
      <c r="K9" s="46">
        <f t="shared" ref="K9:K21" si="1">B9-N9</f>
        <v>33.417999999999999</v>
      </c>
      <c r="L9" s="45">
        <f>M9+R9</f>
        <v>32.962999999999994</v>
      </c>
      <c r="M9" s="46">
        <f t="shared" ref="M9:M23" si="2">C9-O9</f>
        <v>32.562999999999995</v>
      </c>
      <c r="N9" s="85">
        <v>1.2</v>
      </c>
      <c r="O9" s="85">
        <v>1.2</v>
      </c>
      <c r="P9" s="75">
        <f t="shared" ref="P9:P23" si="3">J9-L9</f>
        <v>0.85500000000000398</v>
      </c>
      <c r="Q9" s="32">
        <f>$O$4*H9*I9*10/3.6</f>
        <v>4.2148149423090127</v>
      </c>
      <c r="R9" s="41">
        <v>0.4</v>
      </c>
      <c r="S9" s="57">
        <f>P9/E9</f>
        <v>2.0853658536585464E-2</v>
      </c>
      <c r="T9" s="42">
        <f>(1/$Q$3)*10*(S9/100)^0.5*(R9/4)^(2/3)</f>
        <v>2.3932116595775241</v>
      </c>
      <c r="U9" s="86">
        <f>T9*3.14*(R9^2)*1000/4</f>
        <v>300.58738444293709</v>
      </c>
      <c r="V9" s="4"/>
    </row>
    <row r="10" spans="1:22" s="3" customFormat="1">
      <c r="A10" s="84" t="s">
        <v>30</v>
      </c>
      <c r="B10" s="51">
        <v>33.762999999999998</v>
      </c>
      <c r="C10" s="52">
        <f t="shared" ref="C10:C19" si="4">B11</f>
        <v>33.427</v>
      </c>
      <c r="D10" s="76">
        <f t="shared" ref="D10:D21" si="5">B10-C10</f>
        <v>0.33599999999999852</v>
      </c>
      <c r="E10" s="53">
        <v>55</v>
      </c>
      <c r="F10" s="31">
        <f t="shared" ref="F10:F21" si="6">(B10-C10)/E10</f>
        <v>6.1090909090908826E-3</v>
      </c>
      <c r="G10" s="53">
        <v>0.34</v>
      </c>
      <c r="H10" s="30">
        <f t="shared" ref="H10:H23" si="7">H9+G10</f>
        <v>0.36000000000000004</v>
      </c>
      <c r="I10" s="29">
        <f t="shared" si="0"/>
        <v>108.38095565937462</v>
      </c>
      <c r="J10" s="45">
        <f t="shared" ref="J10:J21" si="8">K10+R10</f>
        <v>32.962999999999994</v>
      </c>
      <c r="K10" s="46">
        <f t="shared" si="1"/>
        <v>32.562999999999995</v>
      </c>
      <c r="L10" s="45">
        <f t="shared" ref="L10:L23" si="9">M10+R10</f>
        <v>32.626999999999995</v>
      </c>
      <c r="M10" s="46">
        <f t="shared" si="2"/>
        <v>32.226999999999997</v>
      </c>
      <c r="N10" s="85">
        <v>1.2</v>
      </c>
      <c r="O10" s="85">
        <v>1.2</v>
      </c>
      <c r="P10" s="75">
        <f t="shared" si="3"/>
        <v>0.33599999999999852</v>
      </c>
      <c r="Q10" s="32">
        <f t="shared" ref="Q10:Q21" si="10">$O$4*H10*I10*10/3.6</f>
        <v>75.866668961562226</v>
      </c>
      <c r="R10" s="41">
        <v>0.4</v>
      </c>
      <c r="S10" s="57">
        <f t="shared" ref="S10:S23" si="11">P10/E10</f>
        <v>6.1090909090908826E-3</v>
      </c>
      <c r="T10" s="42">
        <f t="shared" ref="T10:T21" si="12">(1/$Q$3)*10*(S10/100)^0.5*(R10/4)^(2/3)</f>
        <v>1.2953235904491429</v>
      </c>
      <c r="U10" s="86">
        <f t="shared" ref="U10:U21" si="13">T10*3.14*(R10^2)*1000/4</f>
        <v>162.6926429604124</v>
      </c>
      <c r="V10" s="4"/>
    </row>
    <row r="11" spans="1:22" s="3" customFormat="1">
      <c r="A11" s="84">
        <v>3</v>
      </c>
      <c r="B11" s="51">
        <v>33.427</v>
      </c>
      <c r="C11" s="52" t="s">
        <v>49</v>
      </c>
      <c r="D11" s="76" t="e">
        <f t="shared" si="5"/>
        <v>#VALUE!</v>
      </c>
      <c r="E11" s="53" t="s">
        <v>49</v>
      </c>
      <c r="F11" s="31" t="e">
        <f t="shared" si="6"/>
        <v>#VALUE!</v>
      </c>
      <c r="G11" s="53">
        <v>0.34</v>
      </c>
      <c r="H11" s="30">
        <v>0</v>
      </c>
      <c r="I11" s="29">
        <f t="shared" si="0"/>
        <v>108.38095565937462</v>
      </c>
      <c r="J11" s="45" t="e">
        <f t="shared" si="8"/>
        <v>#VALUE!</v>
      </c>
      <c r="K11" s="46">
        <f t="shared" si="1"/>
        <v>32.226999999999997</v>
      </c>
      <c r="L11" s="45" t="e">
        <f t="shared" si="9"/>
        <v>#VALUE!</v>
      </c>
      <c r="M11" s="46" t="e">
        <f t="shared" si="2"/>
        <v>#VALUE!</v>
      </c>
      <c r="N11" s="85">
        <v>1.2</v>
      </c>
      <c r="O11" s="85" t="s">
        <v>49</v>
      </c>
      <c r="P11" s="75" t="e">
        <f t="shared" si="3"/>
        <v>#VALUE!</v>
      </c>
      <c r="Q11" s="32">
        <f t="shared" si="10"/>
        <v>0</v>
      </c>
      <c r="R11" s="41" t="s">
        <v>49</v>
      </c>
      <c r="S11" s="57" t="e">
        <f t="shared" si="11"/>
        <v>#VALUE!</v>
      </c>
      <c r="T11" s="42" t="e">
        <f t="shared" si="12"/>
        <v>#VALUE!</v>
      </c>
      <c r="U11" s="86" t="e">
        <f t="shared" si="13"/>
        <v>#VALUE!</v>
      </c>
      <c r="V11" s="4"/>
    </row>
    <row r="12" spans="1:22" s="3" customFormat="1">
      <c r="A12" s="84" t="s">
        <v>53</v>
      </c>
      <c r="B12" s="51">
        <v>34.923000000000002</v>
      </c>
      <c r="C12" s="52">
        <f t="shared" si="4"/>
        <v>33.667999999999999</v>
      </c>
      <c r="D12" s="76">
        <f t="shared" si="5"/>
        <v>1.2550000000000026</v>
      </c>
      <c r="E12" s="53">
        <v>40</v>
      </c>
      <c r="F12" s="31">
        <f t="shared" si="6"/>
        <v>3.1375000000000063E-2</v>
      </c>
      <c r="G12" s="53">
        <v>0.02</v>
      </c>
      <c r="H12" s="30">
        <f t="shared" si="7"/>
        <v>0.02</v>
      </c>
      <c r="I12" s="29">
        <f t="shared" si="0"/>
        <v>108.38095565937462</v>
      </c>
      <c r="J12" s="45">
        <f t="shared" si="8"/>
        <v>34.122999999999998</v>
      </c>
      <c r="K12" s="46">
        <f t="shared" si="1"/>
        <v>33.722999999999999</v>
      </c>
      <c r="L12" s="45">
        <f t="shared" si="9"/>
        <v>32.867999999999995</v>
      </c>
      <c r="M12" s="46">
        <f t="shared" si="2"/>
        <v>32.467999999999996</v>
      </c>
      <c r="N12" s="85">
        <v>1.2</v>
      </c>
      <c r="O12" s="85">
        <v>1.2</v>
      </c>
      <c r="P12" s="75">
        <f t="shared" si="3"/>
        <v>1.2550000000000026</v>
      </c>
      <c r="Q12" s="32">
        <f t="shared" si="10"/>
        <v>4.2148149423090127</v>
      </c>
      <c r="R12" s="41">
        <v>0.4</v>
      </c>
      <c r="S12" s="57">
        <f t="shared" si="11"/>
        <v>3.1375000000000063E-2</v>
      </c>
      <c r="T12" s="42">
        <f t="shared" si="12"/>
        <v>2.9354984018282431</v>
      </c>
      <c r="U12" s="86">
        <f t="shared" si="13"/>
        <v>368.69859926962738</v>
      </c>
      <c r="V12" s="4"/>
    </row>
    <row r="13" spans="1:22" s="3" customFormat="1">
      <c r="A13" s="84" t="s">
        <v>52</v>
      </c>
      <c r="B13" s="51">
        <v>33.667999999999999</v>
      </c>
      <c r="C13" s="52">
        <f t="shared" si="4"/>
        <v>32.095999999999997</v>
      </c>
      <c r="D13" s="76">
        <f t="shared" si="5"/>
        <v>1.5720000000000027</v>
      </c>
      <c r="E13" s="53">
        <v>40</v>
      </c>
      <c r="F13" s="31">
        <f t="shared" si="6"/>
        <v>3.9300000000000071E-2</v>
      </c>
      <c r="G13" s="53">
        <v>0.42</v>
      </c>
      <c r="H13" s="30">
        <f t="shared" si="7"/>
        <v>0.44</v>
      </c>
      <c r="I13" s="29">
        <f t="shared" si="0"/>
        <v>108.38095565937462</v>
      </c>
      <c r="J13" s="45">
        <f t="shared" si="8"/>
        <v>32.867999999999995</v>
      </c>
      <c r="K13" s="46">
        <f t="shared" si="1"/>
        <v>32.467999999999996</v>
      </c>
      <c r="L13" s="45">
        <f t="shared" si="9"/>
        <v>31.295999999999996</v>
      </c>
      <c r="M13" s="46">
        <f t="shared" si="2"/>
        <v>30.895999999999997</v>
      </c>
      <c r="N13" s="85">
        <v>1.2</v>
      </c>
      <c r="O13" s="85">
        <v>1.2</v>
      </c>
      <c r="P13" s="75">
        <f t="shared" si="3"/>
        <v>1.5719999999999992</v>
      </c>
      <c r="Q13" s="32">
        <f t="shared" si="10"/>
        <v>92.725928730798287</v>
      </c>
      <c r="R13" s="41">
        <v>0.4</v>
      </c>
      <c r="S13" s="57">
        <f t="shared" si="11"/>
        <v>3.9299999999999981E-2</v>
      </c>
      <c r="T13" s="42">
        <f t="shared" si="12"/>
        <v>3.2853848959978826</v>
      </c>
      <c r="U13" s="86">
        <f t="shared" si="13"/>
        <v>412.64434293733416</v>
      </c>
      <c r="V13" s="4"/>
    </row>
    <row r="14" spans="1:22" s="3" customFormat="1">
      <c r="A14" s="84" t="s">
        <v>54</v>
      </c>
      <c r="B14" s="51">
        <v>32.095999999999997</v>
      </c>
      <c r="C14" s="52" t="s">
        <v>49</v>
      </c>
      <c r="D14" s="76" t="e">
        <f t="shared" si="5"/>
        <v>#VALUE!</v>
      </c>
      <c r="E14" s="53" t="s">
        <v>49</v>
      </c>
      <c r="F14" s="31" t="e">
        <f t="shared" si="6"/>
        <v>#VALUE!</v>
      </c>
      <c r="G14" s="53">
        <v>0.42</v>
      </c>
      <c r="H14" s="30">
        <v>0</v>
      </c>
      <c r="I14" s="29">
        <f t="shared" si="0"/>
        <v>108.38095565937462</v>
      </c>
      <c r="J14" s="45" t="e">
        <f t="shared" si="8"/>
        <v>#VALUE!</v>
      </c>
      <c r="K14" s="46">
        <f t="shared" si="1"/>
        <v>30.895999999999997</v>
      </c>
      <c r="L14" s="45" t="e">
        <f t="shared" si="9"/>
        <v>#VALUE!</v>
      </c>
      <c r="M14" s="46" t="e">
        <f t="shared" si="2"/>
        <v>#VALUE!</v>
      </c>
      <c r="N14" s="85">
        <v>1.2</v>
      </c>
      <c r="O14" s="85" t="s">
        <v>49</v>
      </c>
      <c r="P14" s="75" t="e">
        <f t="shared" si="3"/>
        <v>#VALUE!</v>
      </c>
      <c r="Q14" s="32">
        <f t="shared" si="10"/>
        <v>0</v>
      </c>
      <c r="R14" s="41" t="s">
        <v>49</v>
      </c>
      <c r="S14" s="57" t="e">
        <f t="shared" si="11"/>
        <v>#VALUE!</v>
      </c>
      <c r="T14" s="42" t="e">
        <f t="shared" si="12"/>
        <v>#VALUE!</v>
      </c>
      <c r="U14" s="86" t="e">
        <f t="shared" si="13"/>
        <v>#VALUE!</v>
      </c>
      <c r="V14" s="4"/>
    </row>
    <row r="15" spans="1:22" s="3" customFormat="1">
      <c r="A15" s="84" t="s">
        <v>55</v>
      </c>
      <c r="B15" s="51">
        <v>35.328000000000003</v>
      </c>
      <c r="C15" s="52">
        <f t="shared" ref="C15" si="14">B16</f>
        <v>33.819000000000003</v>
      </c>
      <c r="D15" s="76">
        <f t="shared" si="5"/>
        <v>1.5090000000000003</v>
      </c>
      <c r="E15" s="53">
        <v>56</v>
      </c>
      <c r="F15" s="31">
        <f t="shared" si="6"/>
        <v>2.6946428571428576E-2</v>
      </c>
      <c r="G15" s="53">
        <v>0.05</v>
      </c>
      <c r="H15" s="30">
        <f t="shared" si="7"/>
        <v>0.05</v>
      </c>
      <c r="I15" s="29">
        <f t="shared" si="0"/>
        <v>108.38095565937462</v>
      </c>
      <c r="J15" s="45">
        <f t="shared" si="8"/>
        <v>34.527999999999999</v>
      </c>
      <c r="K15" s="46">
        <f t="shared" si="1"/>
        <v>34.128</v>
      </c>
      <c r="L15" s="45">
        <f t="shared" si="9"/>
        <v>33.018999999999998</v>
      </c>
      <c r="M15" s="46">
        <f t="shared" si="2"/>
        <v>32.619</v>
      </c>
      <c r="N15" s="85">
        <v>1.2</v>
      </c>
      <c r="O15" s="85">
        <v>1.2</v>
      </c>
      <c r="P15" s="75">
        <f t="shared" si="3"/>
        <v>1.5090000000000003</v>
      </c>
      <c r="Q15" s="32">
        <f t="shared" si="10"/>
        <v>10.537037355772531</v>
      </c>
      <c r="R15" s="41">
        <v>0.4</v>
      </c>
      <c r="S15" s="57">
        <f t="shared" si="11"/>
        <v>2.6946428571428576E-2</v>
      </c>
      <c r="T15" s="42">
        <f t="shared" si="12"/>
        <v>2.720448992298417</v>
      </c>
      <c r="U15" s="86">
        <f t="shared" si="13"/>
        <v>341.68839343268127</v>
      </c>
      <c r="V15" s="4"/>
    </row>
    <row r="16" spans="1:22" s="3" customFormat="1">
      <c r="A16" s="84" t="s">
        <v>56</v>
      </c>
      <c r="B16" s="51">
        <v>33.819000000000003</v>
      </c>
      <c r="C16" s="52">
        <f t="shared" si="4"/>
        <v>33.362000000000002</v>
      </c>
      <c r="D16" s="76">
        <f t="shared" si="5"/>
        <v>0.45700000000000074</v>
      </c>
      <c r="E16" s="53">
        <v>10</v>
      </c>
      <c r="F16" s="31">
        <f t="shared" si="6"/>
        <v>4.5700000000000074E-2</v>
      </c>
      <c r="G16" s="53">
        <v>0.4</v>
      </c>
      <c r="H16" s="30">
        <f t="shared" si="7"/>
        <v>0.45</v>
      </c>
      <c r="I16" s="29">
        <f t="shared" si="0"/>
        <v>108.38095565937462</v>
      </c>
      <c r="J16" s="45">
        <f t="shared" si="8"/>
        <v>33.018999999999998</v>
      </c>
      <c r="K16" s="46">
        <f t="shared" si="1"/>
        <v>32.619</v>
      </c>
      <c r="L16" s="45">
        <f t="shared" si="9"/>
        <v>32.561999999999998</v>
      </c>
      <c r="M16" s="46">
        <f t="shared" si="2"/>
        <v>32.161999999999999</v>
      </c>
      <c r="N16" s="85">
        <v>1.2</v>
      </c>
      <c r="O16" s="85">
        <v>1.2</v>
      </c>
      <c r="P16" s="75">
        <f t="shared" si="3"/>
        <v>0.45700000000000074</v>
      </c>
      <c r="Q16" s="32">
        <f t="shared" si="10"/>
        <v>94.83333620195279</v>
      </c>
      <c r="R16" s="41">
        <v>0.4</v>
      </c>
      <c r="S16" s="57">
        <f t="shared" si="11"/>
        <v>4.5700000000000074E-2</v>
      </c>
      <c r="T16" s="42">
        <f t="shared" si="12"/>
        <v>3.5428117882034598</v>
      </c>
      <c r="U16" s="86">
        <f t="shared" si="13"/>
        <v>444.9771605983546</v>
      </c>
      <c r="V16" s="4"/>
    </row>
    <row r="17" spans="1:22" s="3" customFormat="1">
      <c r="A17" s="84" t="s">
        <v>57</v>
      </c>
      <c r="B17" s="51">
        <v>33.362000000000002</v>
      </c>
      <c r="C17" s="52">
        <f t="shared" si="4"/>
        <v>32.561</v>
      </c>
      <c r="D17" s="76">
        <f t="shared" si="5"/>
        <v>0.80100000000000193</v>
      </c>
      <c r="E17" s="53" t="s">
        <v>49</v>
      </c>
      <c r="F17" s="31" t="e">
        <f t="shared" si="6"/>
        <v>#VALUE!</v>
      </c>
      <c r="G17" s="53">
        <v>0</v>
      </c>
      <c r="H17" s="30">
        <f t="shared" si="7"/>
        <v>0.45</v>
      </c>
      <c r="I17" s="29">
        <f t="shared" si="0"/>
        <v>108.38095565937462</v>
      </c>
      <c r="J17" s="45" t="e">
        <f t="shared" si="8"/>
        <v>#VALUE!</v>
      </c>
      <c r="K17" s="46">
        <f t="shared" si="1"/>
        <v>32.161999999999999</v>
      </c>
      <c r="L17" s="45" t="e">
        <f t="shared" si="9"/>
        <v>#VALUE!</v>
      </c>
      <c r="M17" s="46" t="e">
        <f t="shared" si="2"/>
        <v>#VALUE!</v>
      </c>
      <c r="N17" s="85">
        <v>1.2</v>
      </c>
      <c r="O17" s="85" t="s">
        <v>49</v>
      </c>
      <c r="P17" s="75" t="e">
        <f t="shared" si="3"/>
        <v>#VALUE!</v>
      </c>
      <c r="Q17" s="32">
        <f t="shared" si="10"/>
        <v>94.83333620195279</v>
      </c>
      <c r="R17" s="41" t="s">
        <v>49</v>
      </c>
      <c r="S17" s="57" t="e">
        <f t="shared" si="11"/>
        <v>#VALUE!</v>
      </c>
      <c r="T17" s="42" t="e">
        <f t="shared" si="12"/>
        <v>#VALUE!</v>
      </c>
      <c r="U17" s="86" t="e">
        <f t="shared" si="13"/>
        <v>#VALUE!</v>
      </c>
      <c r="V17" s="4"/>
    </row>
    <row r="18" spans="1:22" s="3" customFormat="1">
      <c r="A18" s="84" t="s">
        <v>58</v>
      </c>
      <c r="B18" s="51">
        <v>32.561</v>
      </c>
      <c r="C18" s="52">
        <f t="shared" si="4"/>
        <v>28.513000000000002</v>
      </c>
      <c r="D18" s="76">
        <f t="shared" si="5"/>
        <v>4.0479999999999983</v>
      </c>
      <c r="E18" s="53">
        <v>57</v>
      </c>
      <c r="F18" s="31">
        <f t="shared" si="6"/>
        <v>7.101754385964909E-2</v>
      </c>
      <c r="G18" s="53">
        <v>0.05</v>
      </c>
      <c r="H18" s="30">
        <f t="shared" si="7"/>
        <v>0.5</v>
      </c>
      <c r="I18" s="29">
        <f t="shared" si="0"/>
        <v>108.38095565937462</v>
      </c>
      <c r="J18" s="45">
        <f t="shared" si="8"/>
        <v>31.760999999999999</v>
      </c>
      <c r="K18" s="46">
        <f t="shared" si="1"/>
        <v>31.361000000000001</v>
      </c>
      <c r="L18" s="45">
        <f t="shared" si="9"/>
        <v>27.713000000000001</v>
      </c>
      <c r="M18" s="46">
        <f t="shared" si="2"/>
        <v>27.313000000000002</v>
      </c>
      <c r="N18" s="85">
        <v>1.2</v>
      </c>
      <c r="O18" s="85">
        <v>1.2</v>
      </c>
      <c r="P18" s="75">
        <f t="shared" si="3"/>
        <v>4.0479999999999983</v>
      </c>
      <c r="Q18" s="32">
        <f t="shared" si="10"/>
        <v>105.37037355772532</v>
      </c>
      <c r="R18" s="41">
        <v>0.4</v>
      </c>
      <c r="S18" s="57">
        <f t="shared" si="11"/>
        <v>7.101754385964909E-2</v>
      </c>
      <c r="T18" s="42">
        <f t="shared" si="12"/>
        <v>4.4164447840704169</v>
      </c>
      <c r="U18" s="86">
        <f t="shared" si="13"/>
        <v>554.70546487924446</v>
      </c>
      <c r="V18" s="4"/>
    </row>
    <row r="19" spans="1:22" s="3" customFormat="1">
      <c r="A19" s="84" t="s">
        <v>60</v>
      </c>
      <c r="B19" s="51">
        <v>28.513000000000002</v>
      </c>
      <c r="C19" s="52">
        <f t="shared" si="4"/>
        <v>28.131</v>
      </c>
      <c r="D19" s="76">
        <f t="shared" si="5"/>
        <v>0.38200000000000145</v>
      </c>
      <c r="E19" s="53">
        <v>10</v>
      </c>
      <c r="F19" s="31">
        <f t="shared" si="6"/>
        <v>3.8200000000000144E-2</v>
      </c>
      <c r="G19" s="53">
        <v>0.4</v>
      </c>
      <c r="H19" s="30">
        <f t="shared" si="7"/>
        <v>0.9</v>
      </c>
      <c r="I19" s="29">
        <f t="shared" si="0"/>
        <v>108.38095565937462</v>
      </c>
      <c r="J19" s="45">
        <f t="shared" si="8"/>
        <v>27.713000000000001</v>
      </c>
      <c r="K19" s="46">
        <f t="shared" si="1"/>
        <v>27.313000000000002</v>
      </c>
      <c r="L19" s="45">
        <f t="shared" si="9"/>
        <v>27.331</v>
      </c>
      <c r="M19" s="46">
        <f t="shared" si="2"/>
        <v>26.931000000000001</v>
      </c>
      <c r="N19" s="87">
        <v>1.2</v>
      </c>
      <c r="O19" s="87">
        <v>1.2</v>
      </c>
      <c r="P19" s="75">
        <f t="shared" si="3"/>
        <v>0.38200000000000145</v>
      </c>
      <c r="Q19" s="32">
        <f t="shared" si="10"/>
        <v>189.66667240390558</v>
      </c>
      <c r="R19" s="41">
        <v>0.4</v>
      </c>
      <c r="S19" s="57">
        <f t="shared" si="11"/>
        <v>3.8200000000000144E-2</v>
      </c>
      <c r="T19" s="42">
        <f t="shared" si="12"/>
        <v>3.2390799103026109</v>
      </c>
      <c r="U19" s="86">
        <f t="shared" si="13"/>
        <v>406.82843673400805</v>
      </c>
      <c r="V19" s="4"/>
    </row>
    <row r="20" spans="1:22" s="3" customFormat="1">
      <c r="A20" s="84" t="s">
        <v>59</v>
      </c>
      <c r="B20" s="51">
        <v>28.131</v>
      </c>
      <c r="C20" s="52" t="s">
        <v>49</v>
      </c>
      <c r="D20" s="76" t="e">
        <f t="shared" si="5"/>
        <v>#VALUE!</v>
      </c>
      <c r="E20" s="53" t="s">
        <v>49</v>
      </c>
      <c r="F20" s="31" t="e">
        <f t="shared" si="6"/>
        <v>#VALUE!</v>
      </c>
      <c r="G20" s="53">
        <v>0</v>
      </c>
      <c r="H20" s="30">
        <v>0</v>
      </c>
      <c r="I20" s="29">
        <f t="shared" si="0"/>
        <v>108.38095565937462</v>
      </c>
      <c r="J20" s="45" t="e">
        <f t="shared" si="8"/>
        <v>#VALUE!</v>
      </c>
      <c r="K20" s="46">
        <f t="shared" si="1"/>
        <v>26.931000000000001</v>
      </c>
      <c r="L20" s="45" t="e">
        <f t="shared" si="9"/>
        <v>#VALUE!</v>
      </c>
      <c r="M20" s="46" t="e">
        <f t="shared" si="2"/>
        <v>#VALUE!</v>
      </c>
      <c r="N20" s="87">
        <v>1.2</v>
      </c>
      <c r="O20" s="87" t="s">
        <v>49</v>
      </c>
      <c r="P20" s="75" t="e">
        <f t="shared" si="3"/>
        <v>#VALUE!</v>
      </c>
      <c r="Q20" s="32">
        <f t="shared" si="10"/>
        <v>0</v>
      </c>
      <c r="R20" s="41" t="s">
        <v>49</v>
      </c>
      <c r="S20" s="57" t="e">
        <f t="shared" si="11"/>
        <v>#VALUE!</v>
      </c>
      <c r="T20" s="42" t="e">
        <f t="shared" si="12"/>
        <v>#VALUE!</v>
      </c>
      <c r="U20" s="86" t="e">
        <f t="shared" si="13"/>
        <v>#VALUE!</v>
      </c>
      <c r="V20" s="4"/>
    </row>
    <row r="21" spans="1:22" s="3" customFormat="1">
      <c r="A21" s="84" t="s">
        <v>62</v>
      </c>
      <c r="B21" s="51">
        <v>27.907</v>
      </c>
      <c r="C21" s="52">
        <v>27.989000000000001</v>
      </c>
      <c r="D21" s="76">
        <f t="shared" si="5"/>
        <v>-8.2000000000000739E-2</v>
      </c>
      <c r="E21" s="53">
        <v>32</v>
      </c>
      <c r="F21" s="31">
        <f t="shared" si="6"/>
        <v>-2.5625000000000231E-3</v>
      </c>
      <c r="G21" s="53">
        <v>0.02</v>
      </c>
      <c r="H21" s="30">
        <f t="shared" si="7"/>
        <v>0.02</v>
      </c>
      <c r="I21" s="29">
        <f t="shared" si="0"/>
        <v>108.38095565937462</v>
      </c>
      <c r="J21" s="45">
        <f t="shared" si="8"/>
        <v>27.106999999999999</v>
      </c>
      <c r="K21" s="46">
        <f t="shared" si="1"/>
        <v>26.707000000000001</v>
      </c>
      <c r="L21" s="45">
        <f t="shared" si="9"/>
        <v>27.088999999999999</v>
      </c>
      <c r="M21" s="46">
        <f t="shared" si="2"/>
        <v>26.689</v>
      </c>
      <c r="N21" s="87">
        <v>1.2</v>
      </c>
      <c r="O21" s="87">
        <v>1.3</v>
      </c>
      <c r="P21" s="75">
        <f t="shared" si="3"/>
        <v>1.8000000000000682E-2</v>
      </c>
      <c r="Q21" s="32">
        <f t="shared" si="10"/>
        <v>4.2148149423090127</v>
      </c>
      <c r="R21" s="41">
        <v>0.4</v>
      </c>
      <c r="S21" s="57">
        <f t="shared" si="11"/>
        <v>5.6250000000002132E-4</v>
      </c>
      <c r="T21" s="42">
        <f t="shared" si="12"/>
        <v>0.393053116764216</v>
      </c>
      <c r="U21" s="86">
        <f t="shared" si="13"/>
        <v>49.367471465585545</v>
      </c>
      <c r="V21" s="4"/>
    </row>
    <row r="22" spans="1:22" s="3" customFormat="1">
      <c r="A22" s="84" t="s">
        <v>63</v>
      </c>
      <c r="B22" s="51">
        <v>27.989000000000001</v>
      </c>
      <c r="C22" s="52">
        <v>28.131</v>
      </c>
      <c r="D22" s="76">
        <f>B22-C22</f>
        <v>-0.14199999999999946</v>
      </c>
      <c r="E22" s="53">
        <v>10</v>
      </c>
      <c r="F22" s="31">
        <f>(B22-C22)/E22</f>
        <v>-1.4199999999999945E-2</v>
      </c>
      <c r="G22" s="53">
        <v>0.22</v>
      </c>
      <c r="H22" s="30">
        <f t="shared" si="7"/>
        <v>0.24</v>
      </c>
      <c r="I22" s="29">
        <f t="shared" si="0"/>
        <v>108.38095565937462</v>
      </c>
      <c r="J22" s="45">
        <f>K22+R22</f>
        <v>27.088999999999999</v>
      </c>
      <c r="K22" s="46">
        <f>B22-N22</f>
        <v>26.689</v>
      </c>
      <c r="L22" s="45">
        <f t="shared" si="9"/>
        <v>27.081</v>
      </c>
      <c r="M22" s="46">
        <f t="shared" si="2"/>
        <v>26.681000000000001</v>
      </c>
      <c r="N22" s="87">
        <v>1.3</v>
      </c>
      <c r="O22" s="87">
        <v>1.45</v>
      </c>
      <c r="P22" s="75">
        <f t="shared" si="3"/>
        <v>7.9999999999991189E-3</v>
      </c>
      <c r="Q22" s="32">
        <f>$O$4*H22*I22*10/3.6</f>
        <v>50.577779307708141</v>
      </c>
      <c r="R22" s="41">
        <v>0.4</v>
      </c>
      <c r="S22" s="57">
        <f t="shared" si="11"/>
        <v>7.9999999999991189E-4</v>
      </c>
      <c r="T22" s="42">
        <f>(1/$Q$3)*10*(S22/100)^0.5*(R22/4)^(2/3)</f>
        <v>0.46874319352153815</v>
      </c>
      <c r="U22" s="86">
        <f>T22*3.14*(R22^2)*1000/4</f>
        <v>58.874145106305214</v>
      </c>
      <c r="V22" s="4"/>
    </row>
    <row r="23" spans="1:22" s="3" customFormat="1">
      <c r="A23" s="84" t="s">
        <v>64</v>
      </c>
      <c r="B23" s="51">
        <v>28.131</v>
      </c>
      <c r="C23" s="52">
        <f>B24</f>
        <v>0</v>
      </c>
      <c r="D23" s="76">
        <f>B23-C23</f>
        <v>28.131</v>
      </c>
      <c r="E23" s="53" t="s">
        <v>49</v>
      </c>
      <c r="F23" s="31" t="e">
        <f>(B23-C23)/E23</f>
        <v>#VALUE!</v>
      </c>
      <c r="G23" s="53">
        <v>0.02</v>
      </c>
      <c r="H23" s="30">
        <f t="shared" si="7"/>
        <v>0.26</v>
      </c>
      <c r="I23" s="29">
        <f t="shared" si="0"/>
        <v>108.38095565937462</v>
      </c>
      <c r="J23" s="45" t="e">
        <f>K23+R23</f>
        <v>#VALUE!</v>
      </c>
      <c r="K23" s="46">
        <f>B23-N23</f>
        <v>26.681000000000001</v>
      </c>
      <c r="L23" s="45" t="e">
        <f t="shared" si="9"/>
        <v>#VALUE!</v>
      </c>
      <c r="M23" s="46" t="e">
        <f t="shared" si="2"/>
        <v>#VALUE!</v>
      </c>
      <c r="N23" s="87">
        <v>1.45</v>
      </c>
      <c r="O23" s="87" t="s">
        <v>49</v>
      </c>
      <c r="P23" s="75" t="e">
        <f t="shared" si="3"/>
        <v>#VALUE!</v>
      </c>
      <c r="Q23" s="32">
        <f>$O$4*H23*I23*10/3.6</f>
        <v>54.79259425001716</v>
      </c>
      <c r="R23" s="41" t="s">
        <v>49</v>
      </c>
      <c r="S23" s="57" t="e">
        <f t="shared" si="11"/>
        <v>#VALUE!</v>
      </c>
      <c r="T23" s="42" t="e">
        <f>(1/$Q$3)*10*(S23/100)^0.5*(R23/4)^(2/3)</f>
        <v>#VALUE!</v>
      </c>
      <c r="U23" s="86" t="e">
        <f>T23*3.14*(R23^2)*1000/4</f>
        <v>#VALUE!</v>
      </c>
      <c r="V23" s="4"/>
    </row>
    <row r="24" spans="1:22" s="3" customFormat="1">
      <c r="A24" s="84" t="s">
        <v>65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A4:F4"/>
    <mergeCell ref="G2:M2"/>
    <mergeCell ref="G3:M3"/>
    <mergeCell ref="A2:F2"/>
    <mergeCell ref="A3:F3"/>
    <mergeCell ref="G4:M4"/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</mergeCells>
  <phoneticPr fontId="0" type="noConversion"/>
  <printOptions horizontalCentered="1"/>
  <pageMargins left="0.98425196850393704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2018-07-13T18:53:44Z</cp:lastPrinted>
  <dcterms:created xsi:type="dcterms:W3CDTF">1998-10-29T13:29:36Z</dcterms:created>
  <dcterms:modified xsi:type="dcterms:W3CDTF">2018-07-13T18:53:47Z</dcterms:modified>
</cp:coreProperties>
</file>