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OBRAS03\_avançar cidades 2018\ORÇAMENTO E MEMORIAL PROPOSTA 1\BLOCO 5 ALAGOAS SERGIPE MARANHÃO SOLDADO\"/>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ORÇAMENTO!$A$2:$J$77</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0" i="11" l="1"/>
  <c r="H42" i="11"/>
  <c r="H46" i="11"/>
  <c r="F47" i="11"/>
  <c r="H47" i="11" s="1"/>
  <c r="F46" i="11"/>
  <c r="F45" i="11"/>
  <c r="H45" i="11" s="1"/>
  <c r="F42" i="11"/>
  <c r="F41" i="11"/>
  <c r="H41" i="11" s="1"/>
  <c r="F40" i="11"/>
  <c r="F39" i="11"/>
  <c r="H39" i="11" s="1"/>
  <c r="M64" i="11" l="1"/>
  <c r="M63" i="11"/>
  <c r="M60" i="11"/>
  <c r="M45" i="11" l="1"/>
  <c r="U37" i="11"/>
  <c r="U36" i="11"/>
  <c r="U35" i="11"/>
  <c r="U34" i="11"/>
  <c r="U33" i="11"/>
  <c r="U32" i="11"/>
  <c r="U31" i="11"/>
  <c r="U30" i="11"/>
  <c r="U29" i="11"/>
  <c r="U24" i="11"/>
  <c r="U23" i="11"/>
  <c r="U22" i="11"/>
  <c r="U21" i="11"/>
  <c r="U20" i="11"/>
  <c r="U19" i="11"/>
  <c r="U18" i="11"/>
  <c r="U17" i="11"/>
  <c r="U16" i="11"/>
  <c r="M58" i="11"/>
  <c r="M55" i="11"/>
  <c r="M54" i="11"/>
  <c r="M53" i="11"/>
  <c r="M52" i="11"/>
  <c r="M57" i="11" s="1"/>
  <c r="M48" i="11"/>
  <c r="M46" i="11"/>
  <c r="S46" i="11" s="1"/>
  <c r="E46" i="11" s="1"/>
  <c r="M44" i="11"/>
  <c r="M43" i="11"/>
  <c r="M41" i="11"/>
  <c r="M39" i="11"/>
  <c r="M40" i="11" s="1"/>
  <c r="S40" i="11" s="1"/>
  <c r="E40" i="11" s="1"/>
  <c r="M38" i="11"/>
  <c r="M47" i="11"/>
  <c r="S47" i="11" s="1"/>
  <c r="E47" i="11" s="1"/>
  <c r="S45" i="11"/>
  <c r="E45" i="11" s="1"/>
  <c r="W46" i="11" l="1"/>
  <c r="U10" i="11" l="1"/>
  <c r="M61" i="11"/>
  <c r="M62" i="11" s="1"/>
  <c r="M26" i="11"/>
  <c r="M27" i="11"/>
  <c r="M28" i="11"/>
  <c r="M29" i="11"/>
  <c r="M30" i="11"/>
  <c r="M25" i="11"/>
  <c r="S34" i="11"/>
  <c r="E34" i="11" s="1"/>
  <c r="P35" i="11"/>
  <c r="S35" i="11" s="1"/>
  <c r="E35" i="11" s="1"/>
  <c r="P34" i="11"/>
  <c r="M18" i="11"/>
  <c r="M42" i="11"/>
  <c r="F44" i="11" l="1"/>
  <c r="H44" i="11" s="1"/>
  <c r="F43" i="11"/>
  <c r="H43" i="11" s="1"/>
  <c r="F28" i="11"/>
  <c r="I47" i="11"/>
  <c r="I45" i="11"/>
  <c r="I46" i="11"/>
  <c r="I40" i="11"/>
  <c r="F36" i="11"/>
  <c r="F20" i="11"/>
  <c r="F32" i="11"/>
  <c r="F24" i="11"/>
  <c r="F16" i="11"/>
  <c r="F55" i="11"/>
  <c r="H55" i="11" s="1"/>
  <c r="F18" i="11"/>
  <c r="F64" i="11"/>
  <c r="F62" i="11"/>
  <c r="F60" i="11"/>
  <c r="F58" i="11"/>
  <c r="H58" i="11" s="1"/>
  <c r="F56" i="11"/>
  <c r="H56" i="11" s="1"/>
  <c r="F54" i="11"/>
  <c r="H54" i="11" s="1"/>
  <c r="F52" i="11"/>
  <c r="H52" i="11" s="1"/>
  <c r="F50" i="11"/>
  <c r="F48" i="11"/>
  <c r="H48" i="11" s="1"/>
  <c r="F35" i="11"/>
  <c r="H35" i="11" s="1"/>
  <c r="I35" i="11" s="1"/>
  <c r="F33" i="11"/>
  <c r="F31" i="11"/>
  <c r="F29" i="11"/>
  <c r="F27" i="11"/>
  <c r="F25" i="11"/>
  <c r="F23" i="11"/>
  <c r="F21" i="11"/>
  <c r="F19" i="11"/>
  <c r="F17" i="11"/>
  <c r="F63" i="11"/>
  <c r="F61" i="11"/>
  <c r="F57" i="11"/>
  <c r="H57" i="11" s="1"/>
  <c r="F53" i="11"/>
  <c r="H53" i="11" s="1"/>
  <c r="F49" i="11"/>
  <c r="H49" i="11" s="1"/>
  <c r="F38" i="11"/>
  <c r="H38" i="11" s="1"/>
  <c r="F34" i="11"/>
  <c r="H34" i="11" s="1"/>
  <c r="I34" i="11" s="1"/>
  <c r="F30" i="11"/>
  <c r="F26" i="11"/>
  <c r="F22" i="11"/>
  <c r="T34" i="11"/>
  <c r="N73" i="11" l="1"/>
  <c r="S49" i="11"/>
  <c r="E49" i="11" s="1"/>
  <c r="I49" i="11" s="1"/>
  <c r="C18" i="6" l="1"/>
  <c r="B18" i="6"/>
  <c r="C17" i="6"/>
  <c r="B17" i="6"/>
  <c r="W68" i="11"/>
  <c r="W67" i="11"/>
  <c r="W66" i="11"/>
  <c r="W65" i="11"/>
  <c r="S64" i="11"/>
  <c r="E64" i="11" s="1"/>
  <c r="H64" i="11"/>
  <c r="S63" i="11"/>
  <c r="E63" i="11" s="1"/>
  <c r="W63" i="11" s="1"/>
  <c r="H63" i="11"/>
  <c r="S62" i="11"/>
  <c r="E62" i="11" s="1"/>
  <c r="H62" i="11"/>
  <c r="S61" i="11"/>
  <c r="E61" i="11" s="1"/>
  <c r="W61" i="11" s="1"/>
  <c r="H61" i="11"/>
  <c r="S60" i="11"/>
  <c r="E60" i="11" s="1"/>
  <c r="H60" i="11"/>
  <c r="W59" i="11"/>
  <c r="S58" i="11"/>
  <c r="S57" i="11"/>
  <c r="E57" i="11" s="1"/>
  <c r="W57" i="11" s="1"/>
  <c r="S56" i="11"/>
  <c r="E56" i="11" s="1"/>
  <c r="S55" i="11"/>
  <c r="E55" i="11" s="1"/>
  <c r="W55" i="11" s="1"/>
  <c r="S54" i="11"/>
  <c r="E54" i="11" s="1"/>
  <c r="S53" i="11"/>
  <c r="E53" i="11" s="1"/>
  <c r="W53" i="11" s="1"/>
  <c r="S52" i="11"/>
  <c r="E52" i="11" s="1"/>
  <c r="W52" i="11" s="1"/>
  <c r="W51" i="11"/>
  <c r="S48" i="11"/>
  <c r="E48" i="11" s="1"/>
  <c r="S44" i="11"/>
  <c r="E44" i="11" s="1"/>
  <c r="S43" i="11"/>
  <c r="E43" i="11" s="1"/>
  <c r="W43" i="11" s="1"/>
  <c r="S42" i="11"/>
  <c r="E42" i="11" s="1"/>
  <c r="S41" i="11"/>
  <c r="E41" i="11" s="1"/>
  <c r="S39" i="11"/>
  <c r="E39" i="11" s="1"/>
  <c r="S38" i="11"/>
  <c r="E38" i="11" s="1"/>
  <c r="W37" i="11"/>
  <c r="E36" i="11"/>
  <c r="W36" i="11" s="1"/>
  <c r="M33" i="11"/>
  <c r="S33" i="11" s="1"/>
  <c r="E33" i="11" s="1"/>
  <c r="H33" i="11"/>
  <c r="I33" i="11" s="1"/>
  <c r="S32" i="11"/>
  <c r="E32" i="11" s="1"/>
  <c r="H32" i="11"/>
  <c r="I32" i="11" s="1"/>
  <c r="S31" i="11"/>
  <c r="E31" i="11" s="1"/>
  <c r="W31" i="11" s="1"/>
  <c r="H31" i="11"/>
  <c r="I31" i="11" s="1"/>
  <c r="S30" i="11"/>
  <c r="E30" i="11" s="1"/>
  <c r="H30" i="11"/>
  <c r="I30" i="11" s="1"/>
  <c r="S29" i="11"/>
  <c r="E29" i="11" s="1"/>
  <c r="H29" i="11"/>
  <c r="I29" i="11" s="1"/>
  <c r="S28" i="11"/>
  <c r="E28" i="11" s="1"/>
  <c r="W28" i="11" s="1"/>
  <c r="H28" i="11"/>
  <c r="I28" i="11" s="1"/>
  <c r="S27" i="11"/>
  <c r="E27" i="11" s="1"/>
  <c r="H27" i="11"/>
  <c r="I27" i="11" s="1"/>
  <c r="S26" i="11"/>
  <c r="E26" i="11" s="1"/>
  <c r="W26" i="11" s="1"/>
  <c r="H26" i="11"/>
  <c r="I26" i="11" s="1"/>
  <c r="S25" i="11"/>
  <c r="E25" i="11" s="1"/>
  <c r="H25" i="11"/>
  <c r="I25" i="11" s="1"/>
  <c r="H24" i="11"/>
  <c r="I24" i="11" s="1"/>
  <c r="E24" i="11"/>
  <c r="H23" i="11"/>
  <c r="I23" i="11" s="1"/>
  <c r="E23" i="11"/>
  <c r="H22" i="11"/>
  <c r="I22" i="11" s="1"/>
  <c r="E22" i="11"/>
  <c r="S21" i="11"/>
  <c r="E21" i="11" s="1"/>
  <c r="H21" i="11"/>
  <c r="I21" i="11" s="1"/>
  <c r="S20" i="11"/>
  <c r="E20" i="11" s="1"/>
  <c r="W20" i="11" s="1"/>
  <c r="H20" i="11"/>
  <c r="I20" i="11" s="1"/>
  <c r="S19" i="11"/>
  <c r="E19" i="11" s="1"/>
  <c r="H19" i="11"/>
  <c r="I19" i="11" s="1"/>
  <c r="S18" i="11"/>
  <c r="H18" i="11"/>
  <c r="I18" i="11" s="1"/>
  <c r="E18" i="11"/>
  <c r="W18" i="11" s="1"/>
  <c r="S17" i="11"/>
  <c r="E17" i="11" s="1"/>
  <c r="H17" i="11"/>
  <c r="I17" i="11" s="1"/>
  <c r="S16" i="11"/>
  <c r="E16" i="11" s="1"/>
  <c r="W16" i="11" s="1"/>
  <c r="H16" i="11"/>
  <c r="E58" i="11" l="1"/>
  <c r="W58" i="11" s="1"/>
  <c r="I57" i="11"/>
  <c r="I39" i="11"/>
  <c r="I42" i="11"/>
  <c r="I38" i="11"/>
  <c r="I41" i="11"/>
  <c r="I44" i="11"/>
  <c r="W44" i="11"/>
  <c r="I48" i="11"/>
  <c r="W48" i="11"/>
  <c r="I43" i="11"/>
  <c r="W19" i="11"/>
  <c r="W27" i="11"/>
  <c r="W33" i="11"/>
  <c r="W56" i="11"/>
  <c r="I56" i="11"/>
  <c r="W62" i="11"/>
  <c r="I62" i="11"/>
  <c r="W17" i="11"/>
  <c r="W21" i="11"/>
  <c r="W25" i="11"/>
  <c r="W29" i="11"/>
  <c r="W32" i="11"/>
  <c r="W54" i="11"/>
  <c r="I54" i="11"/>
  <c r="W60" i="11"/>
  <c r="I60" i="11"/>
  <c r="W64" i="11"/>
  <c r="I64" i="11"/>
  <c r="W22" i="11"/>
  <c r="W23" i="11"/>
  <c r="I52" i="11"/>
  <c r="I16" i="11"/>
  <c r="I53" i="11"/>
  <c r="I55" i="11"/>
  <c r="I58" i="11"/>
  <c r="I61" i="11"/>
  <c r="I63" i="11"/>
  <c r="I37" i="11" l="1"/>
  <c r="I15" i="11"/>
  <c r="I51" i="11"/>
  <c r="M17" i="6" s="1"/>
  <c r="I59" i="11"/>
  <c r="M16" i="6" l="1"/>
  <c r="I79" i="11"/>
  <c r="M15" i="6"/>
  <c r="I80" i="11"/>
  <c r="M18" i="6"/>
  <c r="I67" i="11"/>
  <c r="D79" i="11" s="1"/>
  <c r="I82" i="11" l="1"/>
  <c r="D80" i="11"/>
  <c r="C16" i="6"/>
  <c r="B16" i="6"/>
  <c r="C15" i="6"/>
  <c r="B15" i="6"/>
  <c r="B19" i="7" l="1"/>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s="1"/>
  <c r="D32" i="7"/>
  <c r="A33" i="7"/>
  <c r="B33" i="7"/>
  <c r="C33" i="7" s="1"/>
  <c r="D33" i="7"/>
  <c r="A34" i="7"/>
  <c r="B34" i="7"/>
  <c r="C34" i="7" s="1"/>
  <c r="D34" i="7"/>
  <c r="A35" i="7"/>
  <c r="B35" i="7"/>
  <c r="C35" i="7" s="1"/>
  <c r="D35" i="7"/>
  <c r="A36" i="7"/>
  <c r="B36" i="7"/>
  <c r="C36" i="7" s="1"/>
  <c r="D36" i="7"/>
  <c r="A37" i="7"/>
  <c r="B37" i="7"/>
  <c r="C37" i="7" s="1"/>
  <c r="D37" i="7"/>
  <c r="A38" i="7"/>
  <c r="B38" i="7"/>
  <c r="C38" i="7" s="1"/>
  <c r="D38" i="7"/>
  <c r="A39" i="7"/>
  <c r="B39" i="7"/>
  <c r="C39" i="7" s="1"/>
  <c r="D39" i="7"/>
  <c r="A40" i="7"/>
  <c r="B40" i="7"/>
  <c r="C40" i="7" s="1"/>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B16" i="7" l="1"/>
  <c r="M53" i="6"/>
  <c r="N18" i="6" l="1"/>
  <c r="N17" i="6"/>
  <c r="L6" i="6"/>
  <c r="I14" i="6" s="1"/>
  <c r="N14" i="6"/>
  <c r="N15" i="6"/>
  <c r="B53" i="7"/>
  <c r="N16" i="6"/>
  <c r="I17" i="6" l="1"/>
  <c r="O17" i="7" s="1"/>
  <c r="I18" i="6"/>
  <c r="F18" i="7" s="1"/>
  <c r="C17" i="7"/>
  <c r="C18" i="7"/>
  <c r="I16" i="6"/>
  <c r="F16" i="6" s="1"/>
  <c r="I15" i="6"/>
  <c r="N53" i="6"/>
  <c r="C14" i="7"/>
  <c r="C15" i="7"/>
  <c r="H14" i="6"/>
  <c r="I14" i="7"/>
  <c r="O14" i="7"/>
  <c r="U14" i="7"/>
  <c r="AA14" i="7"/>
  <c r="AG14" i="7"/>
  <c r="AM14" i="7"/>
  <c r="AS14" i="7"/>
  <c r="AY14" i="7"/>
  <c r="BE14" i="7"/>
  <c r="BK14" i="7"/>
  <c r="BQ14" i="7"/>
  <c r="BW14" i="7"/>
  <c r="CC14" i="7"/>
  <c r="CI14" i="7"/>
  <c r="CO14" i="7"/>
  <c r="CU14" i="7"/>
  <c r="DA14" i="7"/>
  <c r="DG14" i="7"/>
  <c r="DM14" i="7"/>
  <c r="DS14" i="7"/>
  <c r="DY14" i="7"/>
  <c r="EE14" i="7"/>
  <c r="EK14" i="7"/>
  <c r="EQ14" i="7"/>
  <c r="EW14" i="7"/>
  <c r="FC14" i="7"/>
  <c r="FI14" i="7"/>
  <c r="FO14" i="7"/>
  <c r="FU14" i="7"/>
  <c r="GA14" i="7"/>
  <c r="GG14" i="7"/>
  <c r="GM14" i="7"/>
  <c r="GS14" i="7"/>
  <c r="GY14" i="7"/>
  <c r="HE14" i="7"/>
  <c r="HK14" i="7"/>
  <c r="HQ14" i="7"/>
  <c r="HW14" i="7"/>
  <c r="IC14" i="7"/>
  <c r="II14" i="7"/>
  <c r="IO14" i="7"/>
  <c r="IU14" i="7"/>
  <c r="F14" i="7"/>
  <c r="L14" i="7"/>
  <c r="R14" i="7"/>
  <c r="X14" i="7"/>
  <c r="AD14" i="7"/>
  <c r="AJ14" i="7"/>
  <c r="AP14" i="7"/>
  <c r="AV14" i="7"/>
  <c r="BB14" i="7"/>
  <c r="BH14" i="7"/>
  <c r="BN14" i="7"/>
  <c r="BT14" i="7"/>
  <c r="BZ14" i="7"/>
  <c r="CF14" i="7"/>
  <c r="CL14" i="7"/>
  <c r="CR14" i="7"/>
  <c r="CX14" i="7"/>
  <c r="DD14" i="7"/>
  <c r="DJ14" i="7"/>
  <c r="DP14" i="7"/>
  <c r="DV14" i="7"/>
  <c r="EB14" i="7"/>
  <c r="EH14" i="7"/>
  <c r="EN14" i="7"/>
  <c r="ET14" i="7"/>
  <c r="EZ14" i="7"/>
  <c r="FF14" i="7"/>
  <c r="FL14" i="7"/>
  <c r="FR14" i="7"/>
  <c r="FX14" i="7"/>
  <c r="GD14" i="7"/>
  <c r="GJ14" i="7"/>
  <c r="GP14" i="7"/>
  <c r="GV14" i="7"/>
  <c r="HB14" i="7"/>
  <c r="HH14" i="7"/>
  <c r="HN14" i="7"/>
  <c r="HT14" i="7"/>
  <c r="HZ14" i="7"/>
  <c r="IF14" i="7"/>
  <c r="IL14" i="7"/>
  <c r="IR14" i="7"/>
  <c r="F14" i="6"/>
  <c r="C16" i="7"/>
  <c r="L18" i="7" l="1"/>
  <c r="EZ18" i="7"/>
  <c r="BQ18" i="7"/>
  <c r="F18" i="6"/>
  <c r="E18" i="7" s="1"/>
  <c r="EK18" i="7"/>
  <c r="GV18" i="7"/>
  <c r="X18" i="7"/>
  <c r="EW18" i="7"/>
  <c r="I18" i="7"/>
  <c r="BT18" i="7"/>
  <c r="GS18" i="7"/>
  <c r="U18" i="7"/>
  <c r="EB18" i="7"/>
  <c r="HE18" i="7"/>
  <c r="CO18" i="7"/>
  <c r="HH18" i="7"/>
  <c r="CF18" i="7"/>
  <c r="U17" i="7"/>
  <c r="CR17" i="7"/>
  <c r="FI17" i="7"/>
  <c r="HE17" i="7"/>
  <c r="GJ17" i="7"/>
  <c r="F17" i="6"/>
  <c r="Q17" i="7" s="1"/>
  <c r="BQ17" i="7"/>
  <c r="IC18" i="7"/>
  <c r="FI18" i="7"/>
  <c r="DA18" i="7"/>
  <c r="AS18" i="7"/>
  <c r="HT18" i="7"/>
  <c r="FL18" i="7"/>
  <c r="DD18" i="7"/>
  <c r="AJ18" i="7"/>
  <c r="EN17" i="7"/>
  <c r="IF17" i="7"/>
  <c r="AV17" i="7"/>
  <c r="DM17" i="7"/>
  <c r="IO18" i="7"/>
  <c r="GG18" i="7"/>
  <c r="DM18" i="7"/>
  <c r="BE18" i="7"/>
  <c r="IR18" i="7"/>
  <c r="FX18" i="7"/>
  <c r="DP18" i="7"/>
  <c r="BH18" i="7"/>
  <c r="IR17" i="7"/>
  <c r="GV17" i="7"/>
  <c r="EZ17" i="7"/>
  <c r="DD17" i="7"/>
  <c r="BH17" i="7"/>
  <c r="L17" i="7"/>
  <c r="HQ17" i="7"/>
  <c r="FU17" i="7"/>
  <c r="DY17" i="7"/>
  <c r="CC17" i="7"/>
  <c r="AG17" i="7"/>
  <c r="HH17" i="7"/>
  <c r="FL17" i="7"/>
  <c r="DP17" i="7"/>
  <c r="BT17" i="7"/>
  <c r="X17" i="7"/>
  <c r="IC17" i="7"/>
  <c r="GG17" i="7"/>
  <c r="EK17" i="7"/>
  <c r="CO17" i="7"/>
  <c r="AS17" i="7"/>
  <c r="HT17" i="7"/>
  <c r="FX17" i="7"/>
  <c r="EB17" i="7"/>
  <c r="CF17" i="7"/>
  <c r="AJ17" i="7"/>
  <c r="IO17" i="7"/>
  <c r="GS17" i="7"/>
  <c r="EW17" i="7"/>
  <c r="DA17" i="7"/>
  <c r="BE17" i="7"/>
  <c r="I17" i="7"/>
  <c r="HQ18" i="7"/>
  <c r="FU18" i="7"/>
  <c r="DY18" i="7"/>
  <c r="CC18" i="7"/>
  <c r="AG18" i="7"/>
  <c r="IF18" i="7"/>
  <c r="GJ18" i="7"/>
  <c r="EN18" i="7"/>
  <c r="CR18" i="7"/>
  <c r="AV18" i="7"/>
  <c r="IU18" i="7"/>
  <c r="II18" i="7"/>
  <c r="HW18" i="7"/>
  <c r="HK18" i="7"/>
  <c r="GY18" i="7"/>
  <c r="GM18" i="7"/>
  <c r="GA18" i="7"/>
  <c r="FO18" i="7"/>
  <c r="FC18" i="7"/>
  <c r="EQ18" i="7"/>
  <c r="EE18" i="7"/>
  <c r="DS18" i="7"/>
  <c r="DG18" i="7"/>
  <c r="CU18" i="7"/>
  <c r="CI18" i="7"/>
  <c r="BW18" i="7"/>
  <c r="BK18" i="7"/>
  <c r="AY18" i="7"/>
  <c r="AM18" i="7"/>
  <c r="AA18" i="7"/>
  <c r="O18" i="7"/>
  <c r="H18" i="6"/>
  <c r="IL18" i="7"/>
  <c r="HZ18" i="7"/>
  <c r="HN18" i="7"/>
  <c r="HB18" i="7"/>
  <c r="GP18" i="7"/>
  <c r="GD18" i="7"/>
  <c r="FR18" i="7"/>
  <c r="FF18" i="7"/>
  <c r="ET18" i="7"/>
  <c r="EH18" i="7"/>
  <c r="DV18" i="7"/>
  <c r="DJ18" i="7"/>
  <c r="CX18" i="7"/>
  <c r="CL18" i="7"/>
  <c r="BZ18" i="7"/>
  <c r="BN18" i="7"/>
  <c r="BB18" i="7"/>
  <c r="AP18" i="7"/>
  <c r="AD18" i="7"/>
  <c r="R18" i="7"/>
  <c r="H17" i="6"/>
  <c r="IL17" i="7"/>
  <c r="HZ17" i="7"/>
  <c r="HN17" i="7"/>
  <c r="HB17" i="7"/>
  <c r="GP17" i="7"/>
  <c r="GD17" i="7"/>
  <c r="FR17" i="7"/>
  <c r="FF17" i="7"/>
  <c r="ET17" i="7"/>
  <c r="EH17" i="7"/>
  <c r="DV17" i="7"/>
  <c r="DJ17" i="7"/>
  <c r="CX17" i="7"/>
  <c r="CL17" i="7"/>
  <c r="BZ17" i="7"/>
  <c r="BN17" i="7"/>
  <c r="BB17" i="7"/>
  <c r="AP17" i="7"/>
  <c r="AD17" i="7"/>
  <c r="R17" i="7"/>
  <c r="F17" i="7"/>
  <c r="IU17" i="7"/>
  <c r="II17" i="7"/>
  <c r="HW17" i="7"/>
  <c r="HK17" i="7"/>
  <c r="GY17" i="7"/>
  <c r="GM17" i="7"/>
  <c r="GA17" i="7"/>
  <c r="FO17" i="7"/>
  <c r="FC17" i="7"/>
  <c r="EQ17" i="7"/>
  <c r="EE17" i="7"/>
  <c r="DS17" i="7"/>
  <c r="DG17" i="7"/>
  <c r="CU17" i="7"/>
  <c r="CI17" i="7"/>
  <c r="BW17" i="7"/>
  <c r="BK17" i="7"/>
  <c r="AY17" i="7"/>
  <c r="AM17" i="7"/>
  <c r="AA17" i="7"/>
  <c r="DD16" i="7"/>
  <c r="GV16" i="7"/>
  <c r="FO16" i="7"/>
  <c r="L16" i="7"/>
  <c r="BW16" i="7"/>
  <c r="IR16" i="7"/>
  <c r="EZ16" i="7"/>
  <c r="BH16" i="7"/>
  <c r="HK16" i="7"/>
  <c r="DS16" i="7"/>
  <c r="AA16" i="7"/>
  <c r="HT16" i="7"/>
  <c r="FX16" i="7"/>
  <c r="EB16" i="7"/>
  <c r="CF16" i="7"/>
  <c r="AJ16" i="7"/>
  <c r="II16" i="7"/>
  <c r="GM16" i="7"/>
  <c r="EQ16" i="7"/>
  <c r="CU16" i="7"/>
  <c r="AY16" i="7"/>
  <c r="I16" i="7"/>
  <c r="I15" i="7"/>
  <c r="IF16" i="7"/>
  <c r="HH16" i="7"/>
  <c r="GJ16" i="7"/>
  <c r="FL16" i="7"/>
  <c r="EN16" i="7"/>
  <c r="DP16" i="7"/>
  <c r="CR16" i="7"/>
  <c r="BT16" i="7"/>
  <c r="AV16" i="7"/>
  <c r="X16" i="7"/>
  <c r="IU16" i="7"/>
  <c r="HW16" i="7"/>
  <c r="GY16" i="7"/>
  <c r="GA16" i="7"/>
  <c r="FC16" i="7"/>
  <c r="EE16" i="7"/>
  <c r="DG16" i="7"/>
  <c r="CI16" i="7"/>
  <c r="BK16" i="7"/>
  <c r="AM16" i="7"/>
  <c r="O16" i="7"/>
  <c r="EB15" i="7"/>
  <c r="GM15" i="7"/>
  <c r="H16" i="6"/>
  <c r="IL16" i="7"/>
  <c r="HZ16" i="7"/>
  <c r="HN16" i="7"/>
  <c r="HB16" i="7"/>
  <c r="GP16" i="7"/>
  <c r="GD16" i="7"/>
  <c r="FR16" i="7"/>
  <c r="FF16" i="7"/>
  <c r="ET16" i="7"/>
  <c r="EH16" i="7"/>
  <c r="DV16" i="7"/>
  <c r="DJ16" i="7"/>
  <c r="CX16" i="7"/>
  <c r="CL16" i="7"/>
  <c r="BZ16" i="7"/>
  <c r="BN16" i="7"/>
  <c r="BB16" i="7"/>
  <c r="AP16" i="7"/>
  <c r="AD16" i="7"/>
  <c r="R16" i="7"/>
  <c r="F16" i="7"/>
  <c r="IO16" i="7"/>
  <c r="IC16" i="7"/>
  <c r="HQ16" i="7"/>
  <c r="HE16" i="7"/>
  <c r="GS16" i="7"/>
  <c r="GG16" i="7"/>
  <c r="FU16" i="7"/>
  <c r="FI16" i="7"/>
  <c r="EW16" i="7"/>
  <c r="EK16" i="7"/>
  <c r="DY16" i="7"/>
  <c r="DM16" i="7"/>
  <c r="DA16" i="7"/>
  <c r="CO16" i="7"/>
  <c r="CC16" i="7"/>
  <c r="BQ16" i="7"/>
  <c r="BE16" i="7"/>
  <c r="AS16" i="7"/>
  <c r="AG16" i="7"/>
  <c r="U16" i="7"/>
  <c r="J53" i="6"/>
  <c r="HT15" i="7"/>
  <c r="AJ15" i="7"/>
  <c r="CU15" i="7"/>
  <c r="FX15" i="7"/>
  <c r="CF15" i="7"/>
  <c r="II15" i="7"/>
  <c r="EQ15" i="7"/>
  <c r="AY15" i="7"/>
  <c r="IR15" i="7"/>
  <c r="GV15" i="7"/>
  <c r="EZ15" i="7"/>
  <c r="DD15" i="7"/>
  <c r="BH15" i="7"/>
  <c r="L15" i="7"/>
  <c r="HK15" i="7"/>
  <c r="FO15" i="7"/>
  <c r="DS15" i="7"/>
  <c r="BW15" i="7"/>
  <c r="AA15" i="7"/>
  <c r="F15" i="6"/>
  <c r="H15" i="7" s="1"/>
  <c r="IF15" i="7"/>
  <c r="HH15" i="7"/>
  <c r="GJ15" i="7"/>
  <c r="FL15" i="7"/>
  <c r="EN15" i="7"/>
  <c r="DP15" i="7"/>
  <c r="CR15" i="7"/>
  <c r="BT15" i="7"/>
  <c r="AV15" i="7"/>
  <c r="X15" i="7"/>
  <c r="IU15" i="7"/>
  <c r="HW15" i="7"/>
  <c r="GY15" i="7"/>
  <c r="GA15" i="7"/>
  <c r="FC15" i="7"/>
  <c r="EE15" i="7"/>
  <c r="DG15" i="7"/>
  <c r="CI15" i="7"/>
  <c r="BK15" i="7"/>
  <c r="AM15" i="7"/>
  <c r="O15" i="7"/>
  <c r="H15" i="6"/>
  <c r="IL15" i="7"/>
  <c r="HZ15" i="7"/>
  <c r="HN15" i="7"/>
  <c r="HB15" i="7"/>
  <c r="GP15" i="7"/>
  <c r="GD15" i="7"/>
  <c r="FR15" i="7"/>
  <c r="FF15" i="7"/>
  <c r="ET15" i="7"/>
  <c r="EH15" i="7"/>
  <c r="DV15" i="7"/>
  <c r="DJ15" i="7"/>
  <c r="CX15" i="7"/>
  <c r="CL15" i="7"/>
  <c r="BZ15" i="7"/>
  <c r="BN15" i="7"/>
  <c r="BB15" i="7"/>
  <c r="AP15" i="7"/>
  <c r="AD15" i="7"/>
  <c r="R15" i="7"/>
  <c r="F15" i="7"/>
  <c r="IO15" i="7"/>
  <c r="IC15" i="7"/>
  <c r="HQ15" i="7"/>
  <c r="HE15" i="7"/>
  <c r="GS15" i="7"/>
  <c r="GG15" i="7"/>
  <c r="FU15" i="7"/>
  <c r="FI15" i="7"/>
  <c r="EW15" i="7"/>
  <c r="EK15" i="7"/>
  <c r="DY15" i="7"/>
  <c r="DM15" i="7"/>
  <c r="DA15" i="7"/>
  <c r="CO15" i="7"/>
  <c r="CC15" i="7"/>
  <c r="BQ15" i="7"/>
  <c r="BE15" i="7"/>
  <c r="AS15" i="7"/>
  <c r="AG15" i="7"/>
  <c r="U15" i="7"/>
  <c r="H14" i="7"/>
  <c r="N14" i="7"/>
  <c r="T14" i="7"/>
  <c r="Z14" i="7"/>
  <c r="AF14" i="7"/>
  <c r="AL14" i="7"/>
  <c r="AR14" i="7"/>
  <c r="AX14" i="7"/>
  <c r="BD14" i="7"/>
  <c r="BJ14" i="7"/>
  <c r="BP14" i="7"/>
  <c r="BV14" i="7"/>
  <c r="CB14" i="7"/>
  <c r="CH14" i="7"/>
  <c r="CN14" i="7"/>
  <c r="CT14" i="7"/>
  <c r="CZ14" i="7"/>
  <c r="DF14" i="7"/>
  <c r="DL14" i="7"/>
  <c r="DR14" i="7"/>
  <c r="DX14" i="7"/>
  <c r="ED14" i="7"/>
  <c r="EJ14" i="7"/>
  <c r="EP14" i="7"/>
  <c r="EV14" i="7"/>
  <c r="FB14" i="7"/>
  <c r="FH14" i="7"/>
  <c r="FN14" i="7"/>
  <c r="FT14" i="7"/>
  <c r="FZ14" i="7"/>
  <c r="GF14" i="7"/>
  <c r="GL14" i="7"/>
  <c r="GR14" i="7"/>
  <c r="GX14" i="7"/>
  <c r="HD14" i="7"/>
  <c r="HJ14" i="7"/>
  <c r="HP14" i="7"/>
  <c r="HV14" i="7"/>
  <c r="IB14" i="7"/>
  <c r="IH14" i="7"/>
  <c r="IN14" i="7"/>
  <c r="IT14" i="7"/>
  <c r="E14" i="7"/>
  <c r="K14" i="7"/>
  <c r="Q14" i="7"/>
  <c r="W14" i="7"/>
  <c r="AC14" i="7"/>
  <c r="AI14" i="7"/>
  <c r="AO14" i="7"/>
  <c r="AU14" i="7"/>
  <c r="BA14" i="7"/>
  <c r="BG14" i="7"/>
  <c r="BM14" i="7"/>
  <c r="BS14" i="7"/>
  <c r="BY14" i="7"/>
  <c r="CE14" i="7"/>
  <c r="CK14" i="7"/>
  <c r="CQ14" i="7"/>
  <c r="CW14" i="7"/>
  <c r="DC14" i="7"/>
  <c r="DI14" i="7"/>
  <c r="DO14" i="7"/>
  <c r="DU14" i="7"/>
  <c r="EA14" i="7"/>
  <c r="EG14" i="7"/>
  <c r="EM14" i="7"/>
  <c r="ES14" i="7"/>
  <c r="EY14" i="7"/>
  <c r="FE14" i="7"/>
  <c r="FK14" i="7"/>
  <c r="FQ14" i="7"/>
  <c r="FW14" i="7"/>
  <c r="GC14" i="7"/>
  <c r="GI14" i="7"/>
  <c r="GO14" i="7"/>
  <c r="GU14" i="7"/>
  <c r="HA14" i="7"/>
  <c r="HG14" i="7"/>
  <c r="HM14" i="7"/>
  <c r="HS14" i="7"/>
  <c r="HY14" i="7"/>
  <c r="IE14" i="7"/>
  <c r="IK14" i="7"/>
  <c r="IQ14" i="7"/>
  <c r="K16" i="7"/>
  <c r="T16" i="7"/>
  <c r="Z16" i="7"/>
  <c r="AF16" i="7"/>
  <c r="AL16" i="7"/>
  <c r="AR16" i="7"/>
  <c r="AX16" i="7"/>
  <c r="BD16" i="7"/>
  <c r="BJ16" i="7"/>
  <c r="BP16" i="7"/>
  <c r="BV16" i="7"/>
  <c r="CB16" i="7"/>
  <c r="CH16" i="7"/>
  <c r="CN16" i="7"/>
  <c r="CT16" i="7"/>
  <c r="CZ16" i="7"/>
  <c r="DF16" i="7"/>
  <c r="DL16" i="7"/>
  <c r="DR16" i="7"/>
  <c r="DX16" i="7"/>
  <c r="ED16" i="7"/>
  <c r="EJ16" i="7"/>
  <c r="EP16" i="7"/>
  <c r="EV16" i="7"/>
  <c r="FB16" i="7"/>
  <c r="FH16" i="7"/>
  <c r="FN16" i="7"/>
  <c r="FT16" i="7"/>
  <c r="FZ16" i="7"/>
  <c r="GF16" i="7"/>
  <c r="GL16" i="7"/>
  <c r="GR16" i="7"/>
  <c r="GX16" i="7"/>
  <c r="HD16" i="7"/>
  <c r="HJ16" i="7"/>
  <c r="HP16" i="7"/>
  <c r="HV16" i="7"/>
  <c r="IB16" i="7"/>
  <c r="H16" i="7"/>
  <c r="IK16" i="7"/>
  <c r="IH16" i="7"/>
  <c r="IT16" i="7"/>
  <c r="E16" i="7"/>
  <c r="Q16" i="7"/>
  <c r="W16" i="7"/>
  <c r="AC16" i="7"/>
  <c r="AI16" i="7"/>
  <c r="AO16" i="7"/>
  <c r="AU16" i="7"/>
  <c r="BA16" i="7"/>
  <c r="BG16" i="7"/>
  <c r="BM16" i="7"/>
  <c r="BS16" i="7"/>
  <c r="BY16" i="7"/>
  <c r="CE16" i="7"/>
  <c r="CK16" i="7"/>
  <c r="CQ16" i="7"/>
  <c r="CW16" i="7"/>
  <c r="DC16" i="7"/>
  <c r="DI16" i="7"/>
  <c r="DO16" i="7"/>
  <c r="DU16" i="7"/>
  <c r="EA16" i="7"/>
  <c r="EG16" i="7"/>
  <c r="EM16" i="7"/>
  <c r="ES16" i="7"/>
  <c r="EY16" i="7"/>
  <c r="FE16" i="7"/>
  <c r="FK16" i="7"/>
  <c r="FQ16" i="7"/>
  <c r="FW16" i="7"/>
  <c r="GC16" i="7"/>
  <c r="GI16" i="7"/>
  <c r="GO16" i="7"/>
  <c r="GU16" i="7"/>
  <c r="HA16" i="7"/>
  <c r="HG16" i="7"/>
  <c r="HM16" i="7"/>
  <c r="HS16" i="7"/>
  <c r="HY16" i="7"/>
  <c r="IE16" i="7"/>
  <c r="N16" i="7"/>
  <c r="IQ16" i="7"/>
  <c r="IN16" i="7"/>
  <c r="BS18" i="7" l="1"/>
  <c r="GC18" i="7"/>
  <c r="CU53" i="7"/>
  <c r="HV18" i="7"/>
  <c r="EP18" i="7"/>
  <c r="IE18" i="7"/>
  <c r="CK18" i="7"/>
  <c r="GM53" i="7"/>
  <c r="AX18" i="7"/>
  <c r="FH18" i="7"/>
  <c r="FK18" i="7"/>
  <c r="BP18" i="7"/>
  <c r="DX17" i="7"/>
  <c r="IT18" i="7"/>
  <c r="GL18" i="7"/>
  <c r="CT18" i="7"/>
  <c r="HG18" i="7"/>
  <c r="DO18" i="7"/>
  <c r="W18" i="7"/>
  <c r="HD18" i="7"/>
  <c r="DL18" i="7"/>
  <c r="T18" i="7"/>
  <c r="EG18" i="7"/>
  <c r="AO18" i="7"/>
  <c r="N17" i="7"/>
  <c r="AY53" i="7"/>
  <c r="IH18" i="7"/>
  <c r="HJ18" i="7"/>
  <c r="FN18" i="7"/>
  <c r="DR18" i="7"/>
  <c r="BV18" i="7"/>
  <c r="Z18" i="7"/>
  <c r="GI18" i="7"/>
  <c r="EM18" i="7"/>
  <c r="CQ18" i="7"/>
  <c r="AU18" i="7"/>
  <c r="IQ18" i="7"/>
  <c r="HS18" i="7"/>
  <c r="GF18" i="7"/>
  <c r="EJ18" i="7"/>
  <c r="CN18" i="7"/>
  <c r="AR18" i="7"/>
  <c r="HA18" i="7"/>
  <c r="FE18" i="7"/>
  <c r="DI18" i="7"/>
  <c r="BM18" i="7"/>
  <c r="Q18" i="7"/>
  <c r="IN18" i="7"/>
  <c r="IB18" i="7"/>
  <c r="HP18" i="7"/>
  <c r="GX18" i="7"/>
  <c r="FZ18" i="7"/>
  <c r="FB18" i="7"/>
  <c r="ED18" i="7"/>
  <c r="DF18" i="7"/>
  <c r="CH18" i="7"/>
  <c r="BJ18" i="7"/>
  <c r="AL18" i="7"/>
  <c r="N18" i="7"/>
  <c r="GU18" i="7"/>
  <c r="FW18" i="7"/>
  <c r="EY18" i="7"/>
  <c r="EA18" i="7"/>
  <c r="DC18" i="7"/>
  <c r="CE18" i="7"/>
  <c r="BG18" i="7"/>
  <c r="AI18" i="7"/>
  <c r="K18" i="7"/>
  <c r="IK18" i="7"/>
  <c r="HY18" i="7"/>
  <c r="HM18" i="7"/>
  <c r="GR18" i="7"/>
  <c r="FT18" i="7"/>
  <c r="EV18" i="7"/>
  <c r="DX18" i="7"/>
  <c r="CZ18" i="7"/>
  <c r="CB18" i="7"/>
  <c r="BD18" i="7"/>
  <c r="AF18" i="7"/>
  <c r="H18" i="7"/>
  <c r="GO18" i="7"/>
  <c r="FQ18" i="7"/>
  <c r="ES18" i="7"/>
  <c r="DU18" i="7"/>
  <c r="CW18" i="7"/>
  <c r="BY18" i="7"/>
  <c r="BA18" i="7"/>
  <c r="AC18" i="7"/>
  <c r="GX17" i="7"/>
  <c r="BS17" i="7"/>
  <c r="GC17" i="7"/>
  <c r="IQ17" i="7"/>
  <c r="DL17" i="7"/>
  <c r="GL17" i="7"/>
  <c r="BG17" i="7"/>
  <c r="FQ17" i="7"/>
  <c r="DF17" i="7"/>
  <c r="FK17" i="7"/>
  <c r="HP17" i="7"/>
  <c r="AF17" i="7"/>
  <c r="CK17" i="7"/>
  <c r="CT17" i="7"/>
  <c r="EY17" i="7"/>
  <c r="HD17" i="7"/>
  <c r="T17" i="7"/>
  <c r="BY17" i="7"/>
  <c r="DD53" i="7"/>
  <c r="IT17" i="7"/>
  <c r="FB17" i="7"/>
  <c r="BJ17" i="7"/>
  <c r="HG17" i="7"/>
  <c r="DO17" i="7"/>
  <c r="W17" i="7"/>
  <c r="FT17" i="7"/>
  <c r="CB17" i="7"/>
  <c r="HY17" i="7"/>
  <c r="EG17" i="7"/>
  <c r="AO17" i="7"/>
  <c r="IH17" i="7"/>
  <c r="EP17" i="7"/>
  <c r="AX17" i="7"/>
  <c r="GU17" i="7"/>
  <c r="DC17" i="7"/>
  <c r="K17" i="7"/>
  <c r="FH17" i="7"/>
  <c r="BP17" i="7"/>
  <c r="HM17" i="7"/>
  <c r="DU17" i="7"/>
  <c r="AC17" i="7"/>
  <c r="HY15" i="7"/>
  <c r="IR53" i="7"/>
  <c r="GJ53" i="7"/>
  <c r="HJ17" i="7"/>
  <c r="FN17" i="7"/>
  <c r="DR17" i="7"/>
  <c r="BV17" i="7"/>
  <c r="Z17" i="7"/>
  <c r="HS17" i="7"/>
  <c r="FW17" i="7"/>
  <c r="EA17" i="7"/>
  <c r="CE17" i="7"/>
  <c r="AI17" i="7"/>
  <c r="IB17" i="7"/>
  <c r="GF17" i="7"/>
  <c r="EJ17" i="7"/>
  <c r="CN17" i="7"/>
  <c r="AR17" i="7"/>
  <c r="IK17" i="7"/>
  <c r="GO17" i="7"/>
  <c r="ES17" i="7"/>
  <c r="CW17" i="7"/>
  <c r="BA17" i="7"/>
  <c r="E17" i="7"/>
  <c r="BJ15" i="7"/>
  <c r="CI53" i="7"/>
  <c r="GA53" i="7"/>
  <c r="X53" i="7"/>
  <c r="HH53" i="7"/>
  <c r="II53" i="7"/>
  <c r="HV17" i="7"/>
  <c r="FZ17" i="7"/>
  <c r="ED17" i="7"/>
  <c r="CH17" i="7"/>
  <c r="AL17" i="7"/>
  <c r="IE17" i="7"/>
  <c r="GI17" i="7"/>
  <c r="EM17" i="7"/>
  <c r="CQ17" i="7"/>
  <c r="AU17" i="7"/>
  <c r="IN17" i="7"/>
  <c r="GR17" i="7"/>
  <c r="EV17" i="7"/>
  <c r="CZ17" i="7"/>
  <c r="BD17" i="7"/>
  <c r="H17" i="7"/>
  <c r="HA17" i="7"/>
  <c r="FE17" i="7"/>
  <c r="DI17" i="7"/>
  <c r="BM17" i="7"/>
  <c r="GM54" i="7"/>
  <c r="FX53" i="7"/>
  <c r="DP53" i="7"/>
  <c r="BW53" i="7"/>
  <c r="CR53" i="7"/>
  <c r="BQ54" i="7"/>
  <c r="AM53" i="7"/>
  <c r="EE53" i="7"/>
  <c r="HW53" i="7"/>
  <c r="BT53" i="7"/>
  <c r="FL53" i="7"/>
  <c r="FO53" i="7"/>
  <c r="AV53" i="7"/>
  <c r="EN53" i="7"/>
  <c r="IF53" i="7"/>
  <c r="DS53" i="7"/>
  <c r="BH53" i="7"/>
  <c r="HT53" i="7"/>
  <c r="IT15" i="7"/>
  <c r="BK54" i="7"/>
  <c r="BK53" i="7"/>
  <c r="DG53" i="7"/>
  <c r="FC53" i="7"/>
  <c r="GY53" i="7"/>
  <c r="IU53" i="7"/>
  <c r="I53" i="7"/>
  <c r="GV53" i="7"/>
  <c r="BB54" i="7"/>
  <c r="U53" i="7"/>
  <c r="AS53" i="7"/>
  <c r="BQ53" i="7"/>
  <c r="CO53" i="7"/>
  <c r="DM53" i="7"/>
  <c r="EK53" i="7"/>
  <c r="FI53" i="7"/>
  <c r="GG53" i="7"/>
  <c r="HE53" i="7"/>
  <c r="IC53" i="7"/>
  <c r="F53" i="7"/>
  <c r="AD53" i="7"/>
  <c r="BB53" i="7"/>
  <c r="BZ53" i="7"/>
  <c r="CX53" i="7"/>
  <c r="DV53" i="7"/>
  <c r="ET53" i="7"/>
  <c r="FR53" i="7"/>
  <c r="GP53" i="7"/>
  <c r="HN53" i="7"/>
  <c r="IL53" i="7"/>
  <c r="AJ53" i="7"/>
  <c r="EB53" i="7"/>
  <c r="HK53" i="7"/>
  <c r="CQ15" i="7"/>
  <c r="FK15" i="7"/>
  <c r="HP15" i="7"/>
  <c r="EM15" i="7"/>
  <c r="AU15" i="7"/>
  <c r="FB15" i="7"/>
  <c r="FB53" i="7" s="1"/>
  <c r="FB57" i="7" s="1"/>
  <c r="DF15" i="7"/>
  <c r="N15" i="7"/>
  <c r="FX54" i="7"/>
  <c r="AA53" i="7"/>
  <c r="EZ53" i="7"/>
  <c r="EQ53" i="7"/>
  <c r="CF53" i="7"/>
  <c r="O53" i="7"/>
  <c r="L53" i="7"/>
  <c r="AG53" i="7"/>
  <c r="BE53" i="7"/>
  <c r="CC53" i="7"/>
  <c r="DA53" i="7"/>
  <c r="DY53" i="7"/>
  <c r="EW53" i="7"/>
  <c r="FU53" i="7"/>
  <c r="GS53" i="7"/>
  <c r="HQ53" i="7"/>
  <c r="IO53" i="7"/>
  <c r="DP54" i="7"/>
  <c r="FT15" i="7"/>
  <c r="GC15" i="7"/>
  <c r="DO15" i="7"/>
  <c r="BS15" i="7"/>
  <c r="W15" i="7"/>
  <c r="GX15" i="7"/>
  <c r="HG15" i="7"/>
  <c r="ED15" i="7"/>
  <c r="CH15" i="7"/>
  <c r="AL15" i="7"/>
  <c r="DJ54" i="7"/>
  <c r="IU54" i="7"/>
  <c r="DY54" i="7"/>
  <c r="IL54" i="7"/>
  <c r="F53" i="6"/>
  <c r="R53" i="7"/>
  <c r="AP53" i="7"/>
  <c r="BN53" i="7"/>
  <c r="CL53" i="7"/>
  <c r="DJ53" i="7"/>
  <c r="EH53" i="7"/>
  <c r="FF53" i="7"/>
  <c r="GD53" i="7"/>
  <c r="HB53" i="7"/>
  <c r="HZ53" i="7"/>
  <c r="IC54" i="7"/>
  <c r="IN15" i="7"/>
  <c r="GR15" i="7"/>
  <c r="EV15" i="7"/>
  <c r="HA15" i="7"/>
  <c r="FE15" i="7"/>
  <c r="EA15" i="7"/>
  <c r="DC15" i="7"/>
  <c r="CE15" i="7"/>
  <c r="BG15" i="7"/>
  <c r="AI15" i="7"/>
  <c r="K15" i="7"/>
  <c r="HV15" i="7"/>
  <c r="FZ15" i="7"/>
  <c r="IE15" i="7"/>
  <c r="GI15" i="7"/>
  <c r="EP15" i="7"/>
  <c r="DR15" i="7"/>
  <c r="CT15" i="7"/>
  <c r="BV15" i="7"/>
  <c r="AX15" i="7"/>
  <c r="Z15" i="7"/>
  <c r="L54" i="7"/>
  <c r="HB54" i="7"/>
  <c r="FC54" i="7"/>
  <c r="CF54" i="7"/>
  <c r="AG54" i="7"/>
  <c r="HQ54" i="7"/>
  <c r="ET54" i="7"/>
  <c r="CU54" i="7"/>
  <c r="X54" i="7"/>
  <c r="HH54" i="7"/>
  <c r="FI54" i="7"/>
  <c r="IB15" i="7"/>
  <c r="HD15" i="7"/>
  <c r="GF15" i="7"/>
  <c r="FH15" i="7"/>
  <c r="IK15" i="7"/>
  <c r="HM15" i="7"/>
  <c r="GO15" i="7"/>
  <c r="FQ15" i="7"/>
  <c r="ES15" i="7"/>
  <c r="EG15" i="7"/>
  <c r="DU15" i="7"/>
  <c r="DI15" i="7"/>
  <c r="CW15" i="7"/>
  <c r="CK15" i="7"/>
  <c r="BY15" i="7"/>
  <c r="BY53" i="7" s="1"/>
  <c r="BM15" i="7"/>
  <c r="BA15" i="7"/>
  <c r="AO15" i="7"/>
  <c r="AC15" i="7"/>
  <c r="Q15" i="7"/>
  <c r="Q53" i="7" s="1"/>
  <c r="E15" i="7"/>
  <c r="IH15" i="7"/>
  <c r="HJ15" i="7"/>
  <c r="GL15" i="7"/>
  <c r="FN15" i="7"/>
  <c r="IQ15" i="7"/>
  <c r="HS15" i="7"/>
  <c r="GU15" i="7"/>
  <c r="FW15" i="7"/>
  <c r="EY15" i="7"/>
  <c r="EJ15" i="7"/>
  <c r="DX15" i="7"/>
  <c r="DL15" i="7"/>
  <c r="CZ15" i="7"/>
  <c r="CN15" i="7"/>
  <c r="CB15" i="7"/>
  <c r="BP15" i="7"/>
  <c r="BD15" i="7"/>
  <c r="AR15" i="7"/>
  <c r="AF15" i="7"/>
  <c r="T15" i="7"/>
  <c r="BN54" i="7"/>
  <c r="FF54" i="7"/>
  <c r="F54" i="7"/>
  <c r="DG54" i="7"/>
  <c r="GY54" i="7"/>
  <c r="AJ54" i="7"/>
  <c r="EB54" i="7"/>
  <c r="HT54" i="7"/>
  <c r="CC54" i="7"/>
  <c r="FU54" i="7"/>
  <c r="O54" i="7"/>
  <c r="CX54" i="7"/>
  <c r="GP54" i="7"/>
  <c r="AY54" i="7"/>
  <c r="EQ54" i="7"/>
  <c r="II54" i="7"/>
  <c r="BT54" i="7"/>
  <c r="FL54" i="7"/>
  <c r="R54" i="7"/>
  <c r="DM54" i="7"/>
  <c r="HE54" i="7"/>
  <c r="AP54" i="7"/>
  <c r="CL54" i="7"/>
  <c r="EH54" i="7"/>
  <c r="GD54" i="7"/>
  <c r="HZ54" i="7"/>
  <c r="AM54" i="7"/>
  <c r="CI54" i="7"/>
  <c r="EE54" i="7"/>
  <c r="GA54" i="7"/>
  <c r="HW54" i="7"/>
  <c r="U54" i="7"/>
  <c r="BH54" i="7"/>
  <c r="DD54" i="7"/>
  <c r="EZ54" i="7"/>
  <c r="GV54" i="7"/>
  <c r="IR54" i="7"/>
  <c r="BE54" i="7"/>
  <c r="DA54" i="7"/>
  <c r="EW54" i="7"/>
  <c r="GS54" i="7"/>
  <c r="IO54" i="7"/>
  <c r="AD54" i="7"/>
  <c r="BZ54" i="7"/>
  <c r="DV54" i="7"/>
  <c r="FR54" i="7"/>
  <c r="HN54" i="7"/>
  <c r="AA54" i="7"/>
  <c r="BW54" i="7"/>
  <c r="DS54" i="7"/>
  <c r="FO54" i="7"/>
  <c r="HK54" i="7"/>
  <c r="I54" i="7"/>
  <c r="AV54" i="7"/>
  <c r="CR54" i="7"/>
  <c r="EN54" i="7"/>
  <c r="GJ54" i="7"/>
  <c r="IF54" i="7"/>
  <c r="AS54" i="7"/>
  <c r="CO54" i="7"/>
  <c r="EK54" i="7"/>
  <c r="GG54" i="7"/>
  <c r="CK53" i="7" l="1"/>
  <c r="CK57" i="7" s="1"/>
  <c r="EG53" i="7"/>
  <c r="EG57" i="7" s="1"/>
  <c r="IE53" i="7"/>
  <c r="GC53" i="7"/>
  <c r="GC57" i="7" s="1"/>
  <c r="DX53" i="7"/>
  <c r="DX57" i="7" s="1"/>
  <c r="CB53" i="7"/>
  <c r="CB57" i="7" s="1"/>
  <c r="GX53" i="7"/>
  <c r="GX57" i="7" s="1"/>
  <c r="N53" i="7"/>
  <c r="N58" i="7" s="1"/>
  <c r="DO53" i="7"/>
  <c r="DO58" i="7" s="1"/>
  <c r="BA53" i="7"/>
  <c r="BA58" i="7" s="1"/>
  <c r="IK53" i="7"/>
  <c r="IK58" i="7" s="1"/>
  <c r="GI53" i="7"/>
  <c r="GI57" i="7" s="1"/>
  <c r="FT53" i="7"/>
  <c r="FT57" i="7" s="1"/>
  <c r="CQ53" i="7"/>
  <c r="CQ58" i="7" s="1"/>
  <c r="BJ53" i="7"/>
  <c r="BJ57" i="7" s="1"/>
  <c r="EY53" i="7"/>
  <c r="EY57" i="7" s="1"/>
  <c r="GL53" i="7"/>
  <c r="GL58" i="7" s="1"/>
  <c r="AO53" i="7"/>
  <c r="AO57" i="7" s="1"/>
  <c r="CT53" i="7"/>
  <c r="CT58" i="7" s="1"/>
  <c r="BS53" i="7"/>
  <c r="BS58" i="7" s="1"/>
  <c r="EM53" i="7"/>
  <c r="EM58" i="7" s="1"/>
  <c r="FK53" i="7"/>
  <c r="FK58" i="7" s="1"/>
  <c r="H53" i="7"/>
  <c r="H58" i="7" s="1"/>
  <c r="DL53" i="7"/>
  <c r="DL57" i="7" s="1"/>
  <c r="BG53" i="7"/>
  <c r="BG57" i="7" s="1"/>
  <c r="HP53" i="7"/>
  <c r="HP58" i="7" s="1"/>
  <c r="IQ53" i="7"/>
  <c r="IQ58" i="7" s="1"/>
  <c r="HD53" i="7"/>
  <c r="HD57" i="7" s="1"/>
  <c r="AF53" i="7"/>
  <c r="AF57" i="7" s="1"/>
  <c r="FQ53" i="7"/>
  <c r="FQ57" i="7" s="1"/>
  <c r="GU53" i="7"/>
  <c r="GU58" i="7" s="1"/>
  <c r="DF53" i="7"/>
  <c r="DF57" i="7" s="1"/>
  <c r="T53" i="7"/>
  <c r="T57" i="7" s="1"/>
  <c r="BP53" i="7"/>
  <c r="BP57" i="7" s="1"/>
  <c r="FN53" i="7"/>
  <c r="FN58" i="7" s="1"/>
  <c r="ES53" i="7"/>
  <c r="ES58" i="7" s="1"/>
  <c r="CW53" i="7"/>
  <c r="CW58" i="7" s="1"/>
  <c r="IH53" i="7"/>
  <c r="IH58" i="7" s="1"/>
  <c r="HM53" i="7"/>
  <c r="HM57" i="7" s="1"/>
  <c r="FW53" i="7"/>
  <c r="FW57" i="7" s="1"/>
  <c r="IB53" i="7"/>
  <c r="IB57" i="7" s="1"/>
  <c r="HG53" i="7"/>
  <c r="HG57" i="7" s="1"/>
  <c r="DC53" i="7"/>
  <c r="DC57" i="7" s="1"/>
  <c r="CH53" i="7"/>
  <c r="CH58" i="7" s="1"/>
  <c r="EA53" i="7"/>
  <c r="EA58" i="7" s="1"/>
  <c r="FH53" i="7"/>
  <c r="FH57" i="7" s="1"/>
  <c r="AX53" i="7"/>
  <c r="AX58" i="7" s="1"/>
  <c r="EP53" i="7"/>
  <c r="EP58" i="7" s="1"/>
  <c r="HV53" i="7"/>
  <c r="HV57" i="7" s="1"/>
  <c r="HA53" i="7"/>
  <c r="HA57" i="7" s="1"/>
  <c r="AL53" i="7"/>
  <c r="AL58" i="7" s="1"/>
  <c r="AC53" i="7"/>
  <c r="AC57" i="7" s="1"/>
  <c r="DU53" i="7"/>
  <c r="DU57" i="7" s="1"/>
  <c r="GF53" i="7"/>
  <c r="GF57" i="7" s="1"/>
  <c r="BV53" i="7"/>
  <c r="BV58" i="7" s="1"/>
  <c r="GI58" i="7"/>
  <c r="K53" i="7"/>
  <c r="K57" i="7" s="1"/>
  <c r="EV53" i="7"/>
  <c r="EV57" i="7" s="1"/>
  <c r="W53" i="7"/>
  <c r="W57" i="7" s="1"/>
  <c r="IT53" i="7"/>
  <c r="IT57" i="7" s="1"/>
  <c r="AI53" i="7"/>
  <c r="AI58" i="7" s="1"/>
  <c r="HY53" i="7"/>
  <c r="HY57" i="7" s="1"/>
  <c r="AR53" i="7"/>
  <c r="AR58" i="7" s="1"/>
  <c r="AC58" i="7"/>
  <c r="DU58" i="7"/>
  <c r="GF58" i="7"/>
  <c r="DR53" i="7"/>
  <c r="DR58" i="7" s="1"/>
  <c r="BM53" i="7"/>
  <c r="BM57" i="7" s="1"/>
  <c r="DI53" i="7"/>
  <c r="DI57" i="7" s="1"/>
  <c r="IE58" i="7"/>
  <c r="GR53" i="7"/>
  <c r="GR57" i="7" s="1"/>
  <c r="ED53" i="7"/>
  <c r="ED58" i="7" s="1"/>
  <c r="E53" i="7"/>
  <c r="E57" i="7" s="1"/>
  <c r="BD53" i="7"/>
  <c r="BD57" i="7" s="1"/>
  <c r="CZ53" i="7"/>
  <c r="CZ57" i="7" s="1"/>
  <c r="CE53" i="7"/>
  <c r="CE57" i="7" s="1"/>
  <c r="CN53" i="7"/>
  <c r="CN57" i="7" s="1"/>
  <c r="EJ53" i="7"/>
  <c r="EJ58" i="7" s="1"/>
  <c r="HS53" i="7"/>
  <c r="HS58" i="7" s="1"/>
  <c r="HJ53" i="7"/>
  <c r="HJ58" i="7" s="1"/>
  <c r="BY58" i="7"/>
  <c r="GO53" i="7"/>
  <c r="GO58" i="7" s="1"/>
  <c r="Z53" i="7"/>
  <c r="Z58" i="7" s="1"/>
  <c r="FZ53" i="7"/>
  <c r="FZ58" i="7" s="1"/>
  <c r="FE53" i="7"/>
  <c r="FE57" i="7" s="1"/>
  <c r="IN53" i="7"/>
  <c r="IN58" i="7" s="1"/>
  <c r="AU53" i="7"/>
  <c r="AU58" i="7" s="1"/>
  <c r="I59" i="7"/>
  <c r="L59" i="7" s="1"/>
  <c r="O59" i="7" s="1"/>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Q58" i="7"/>
  <c r="C54" i="7"/>
  <c r="BJ58" i="7"/>
  <c r="FB58" i="7"/>
  <c r="IE57" i="7"/>
  <c r="H57" i="7"/>
  <c r="BY57" i="7"/>
  <c r="Q57" i="7"/>
  <c r="CK58" i="7"/>
  <c r="EG58" i="7"/>
  <c r="GC58" i="7" l="1"/>
  <c r="GX58" i="7"/>
  <c r="CB58" i="7"/>
  <c r="DX58" i="7"/>
  <c r="DO57" i="7"/>
  <c r="GL57" i="7"/>
  <c r="FT58" i="7"/>
  <c r="N57" i="7"/>
  <c r="BG58" i="7"/>
  <c r="P53" i="7"/>
  <c r="IK57" i="7"/>
  <c r="J53" i="7"/>
  <c r="AO58" i="7"/>
  <c r="BS57" i="7"/>
  <c r="BA57" i="7"/>
  <c r="CQ57" i="7"/>
  <c r="DF58" i="7"/>
  <c r="W58" i="7"/>
  <c r="HD58" i="7"/>
  <c r="FK57" i="7"/>
  <c r="EY58" i="7"/>
  <c r="EM57" i="7"/>
  <c r="AF58" i="7"/>
  <c r="T58" i="7"/>
  <c r="CT57" i="7"/>
  <c r="IQ57" i="7"/>
  <c r="FN57" i="7"/>
  <c r="DL58" i="7"/>
  <c r="FQ58" i="7"/>
  <c r="BP58" i="7"/>
  <c r="HP57" i="7"/>
  <c r="GU57" i="7"/>
  <c r="EJ57" i="7"/>
  <c r="DI58" i="7"/>
  <c r="GO57" i="7"/>
  <c r="HG58" i="7"/>
  <c r="ES57" i="7"/>
  <c r="Z57" i="7"/>
  <c r="IB58" i="7"/>
  <c r="IT58" i="7"/>
  <c r="IH57" i="7"/>
  <c r="BV57" i="7"/>
  <c r="GR58" i="7"/>
  <c r="CW57" i="7"/>
  <c r="CE58" i="7"/>
  <c r="BD58" i="7"/>
  <c r="EP57" i="7"/>
  <c r="CH57" i="7"/>
  <c r="FW58" i="7"/>
  <c r="HY58" i="7"/>
  <c r="G53" i="7"/>
  <c r="HM58" i="7"/>
  <c r="FH58" i="7"/>
  <c r="AL57" i="7"/>
  <c r="HA58" i="7"/>
  <c r="DC58" i="7"/>
  <c r="AX57" i="7"/>
  <c r="EV58" i="7"/>
  <c r="HV58" i="7"/>
  <c r="EA57" i="7"/>
  <c r="M53" i="7"/>
  <c r="AU57" i="7"/>
  <c r="HS57" i="7"/>
  <c r="IN57" i="7"/>
  <c r="AI57" i="7"/>
  <c r="K58" i="7"/>
  <c r="CZ58" i="7"/>
  <c r="AR57" i="7"/>
  <c r="FE58" i="7"/>
  <c r="DR57" i="7"/>
  <c r="BM58" i="7"/>
  <c r="ED57" i="7"/>
  <c r="E58" i="7"/>
  <c r="CN58" i="7"/>
  <c r="FZ57"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HJ57" i="7"/>
  <c r="J59" i="7" l="1"/>
  <c r="M59" i="7" s="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C57" i="7"/>
  <c r="C58" i="7"/>
  <c r="B59" i="7" s="1"/>
</calcChain>
</file>

<file path=xl/sharedStrings.xml><?xml version="1.0" encoding="utf-8"?>
<sst xmlns="http://schemas.openxmlformats.org/spreadsheetml/2006/main" count="990" uniqueCount="300">
  <si>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</si>
  <si>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</si>
  <si>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</si>
  <si>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</si>
  <si>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</si>
  <si>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</si>
  <si>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</si>
  <si>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</si>
  <si>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</si>
  <si>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</si>
  <si>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</si>
  <si>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</si>
  <si>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</si>
  <si>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</si>
  <si>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</si>
  <si>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</si>
  <si>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</si>
  <si>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</si>
  <si>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</si>
  <si>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</si>
  <si>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</si>
  <si>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</si>
  <si>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</si>
  <si>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</si>
  <si>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</si>
  <si>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</si>
  <si>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</si>
  <si>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</si>
  <si>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</si>
  <si>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</si>
  <si>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</si>
  <si>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</si>
  <si>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</si>
  <si>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</si>
  <si>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</si>
  <si>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</si>
  <si>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</si>
  <si>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</si>
  <si>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</si>
  <si>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</si>
  <si>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</si>
  <si>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</si>
  <si>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</si>
  <si>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</si>
  <si>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</si>
  <si>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</si>
  <si>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</si>
  <si>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</si>
  <si>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</si>
  <si>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</si>
  <si>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</si>
  <si>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</si>
  <si>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</si>
  <si>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</si>
  <si>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</si>
  <si>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</si>
  <si>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</si>
  <si>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</si>
  <si>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</si>
  <si>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</si>
  <si>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</si>
  <si>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</si>
  <si>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</si>
  <si>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</si>
  <si>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</si>
  <si>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</si>
  <si>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</si>
  <si>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</si>
  <si>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</si>
  <si>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</si>
  <si>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</si>
  <si>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</si>
  <si>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</si>
  <si>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</si>
  <si>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</si>
  <si>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</si>
  <si>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</si>
  <si>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</si>
  <si>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</si>
  <si>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</si>
  <si>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</si>
  <si>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</si>
  <si>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</si>
  <si>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</si>
  <si>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</si>
  <si>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</si>
  <si>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</si>
  <si>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</si>
  <si>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</si>
  <si>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</si>
  <si>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</si>
  <si>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</si>
  <si>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</si>
  <si>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</si>
  <si>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</si>
  <si>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</si>
  <si>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</si>
  <si>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</si>
  <si>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</si>
  <si>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</si>
  <si>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</si>
  <si>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</si>
  <si>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</si>
  <si>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</si>
  <si>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</si>
  <si>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</si>
  <si>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</si>
  <si>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</si>
  <si>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</si>
  <si>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</si>
  <si>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</si>
  <si>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</si>
  <si>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</si>
  <si>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</si>
  <si>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</si>
  <si>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</si>
  <si>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</si>
  <si>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</si>
  <si>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</si>
  <si>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</si>
  <si>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</si>
  <si>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</si>
  <si>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</si>
  <si>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</si>
  <si>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</si>
  <si>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</si>
  <si>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</si>
  <si>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</si>
  <si>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</si>
  <si>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</si>
  <si>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</si>
  <si>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</si>
  <si>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</si>
  <si>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</si>
  <si>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</si>
  <si>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</si>
  <si>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</si>
  <si>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</si>
  <si>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</si>
  <si>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</si>
  <si>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</si>
  <si>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</si>
  <si>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</si>
  <si>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</si>
  <si>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</si>
  <si>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</si>
  <si>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</si>
  <si>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</si>
  <si>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</si>
  <si>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</si>
  <si>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</si>
  <si>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</si>
  <si>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</si>
  <si>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</si>
  <si>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</si>
  <si>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</si>
  <si>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</si>
  <si>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</si>
  <si>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</si>
  <si>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</si>
  <si>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</si>
  <si>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</si>
  <si>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</si>
  <si>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</si>
  <si>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</si>
  <si>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</si>
  <si>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</si>
  <si>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</si>
  <si>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</si>
  <si>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</si>
  <si>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</si>
  <si>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</si>
  <si>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</si>
  <si>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</si>
  <si>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</si>
  <si>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</si>
  <si>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</si>
  <si>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</si>
  <si>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</si>
  <si>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</si>
  <si>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1.11</t>
  </si>
  <si>
    <t>1.12</t>
  </si>
  <si>
    <t>1.13</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</si>
  <si>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</si>
  <si>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</si>
  <si>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</si>
  <si>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</si>
  <si>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</si>
  <si>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</si>
  <si>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</si>
  <si>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</si>
  <si>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</si>
  <si>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</si>
  <si>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</si>
  <si>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</si>
  <si>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</si>
  <si>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</si>
  <si>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</si>
  <si>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</si>
  <si>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</si>
  <si>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</si>
  <si>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</si>
  <si>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</si>
  <si>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</si>
  <si>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</si>
  <si>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</si>
  <si>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</si>
  <si>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</si>
  <si>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</si>
  <si>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</si>
  <si>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</si>
  <si>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</si>
  <si>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</si>
  <si>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</si>
  <si>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</si>
  <si>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</si>
  <si>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</si>
  <si>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</si>
  <si>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</si>
  <si>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</si>
  <si>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</si>
  <si>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</si>
  <si>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</si>
  <si>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</si>
  <si>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</si>
  <si>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</si>
  <si>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</si>
  <si>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</si>
  <si>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</si>
  <si>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</si>
  <si>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</si>
  <si>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</si>
  <si>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</si>
  <si>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</si>
  <si>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</si>
  <si>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</si>
  <si>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</si>
  <si>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</si>
  <si>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</si>
  <si>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</si>
  <si>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40 cm de largura x circunferência do tubo + 25% de transpasse</t>
  </si>
  <si>
    <t>PAVIMENTAÇÃO COM CBUQ RUAS DO BAIRRO JARDIM DAS AVENIDAS - BRDE</t>
  </si>
  <si>
    <t>MARANHÃO</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</si>
  <si>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</si>
  <si>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</si>
  <si>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</si>
  <si>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</si>
  <si>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</si>
  <si>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</si>
  <si>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</si>
  <si>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</si>
  <si>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</si>
  <si>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</si>
  <si>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</si>
  <si>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</si>
  <si>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</si>
  <si>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</si>
  <si>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</si>
  <si>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</si>
  <si>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</si>
  <si>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</si>
  <si>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</si>
  <si>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</si>
  <si>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</si>
  <si>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</si>
  <si>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</si>
  <si>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</si>
  <si>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RUA MARANHÃO</t>
  </si>
  <si>
    <t>PAVIMENTAÇÃO COM LAJOTAS SEXTAVADAS RUA MARANHÃO</t>
  </si>
  <si>
    <t xml:space="preserve"> CAIXA DE LIGAÇÃO COM FUNDO E TAMPA DE CONCRETO E PAREDES EM ALVENARIA, CONF. PROJETO </t>
  </si>
  <si>
    <t>74206/002</t>
  </si>
  <si>
    <t>1.19</t>
  </si>
  <si>
    <t>1.20</t>
  </si>
  <si>
    <t>CAIXA COLETORA, 1,20X1,20X1,50M, COM FUNDO E TAMPA DE CONCRETO E PAREDES EM ALVENARIA</t>
  </si>
  <si>
    <t>74206/001</t>
  </si>
  <si>
    <t>Limite SINAPI 03/2018 Onerado SC</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</si>
  <si>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</si>
  <si>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</si>
  <si>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</si>
  <si>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t>2.10</t>
  </si>
  <si>
    <t>2.11</t>
  </si>
  <si>
    <t>2.12</t>
  </si>
  <si>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</si>
  <si>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</si>
  <si>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</si>
  <si>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t>TxKM</t>
  </si>
  <si>
    <r>
      <t>FORNECIMENTO CONCRETO ASFÁLTICO COM ASFALTO POLÍMERO - FAIXA C - AREIA E BRITA COMERCIAIS (</t>
    </r>
    <r>
      <rPr>
        <b/>
        <sz val="11"/>
        <color rgb="FFFF0000"/>
        <rFont val="Arial"/>
        <family val="2"/>
      </rPr>
      <t>CBUQ</t>
    </r>
    <r>
      <rPr>
        <sz val="11"/>
        <rFont val="Arial"/>
        <family val="2"/>
      </rPr>
      <t>) EXCLUSIVE CAP E TRANSPORTE</t>
    </r>
  </si>
  <si>
    <r>
      <t xml:space="preserve">EXECUÇÃO E COMPACTAÇÃO DE BASE E OU SUB BASE COM </t>
    </r>
    <r>
      <rPr>
        <b/>
        <sz val="11"/>
        <color rgb="FFFF0000"/>
        <rFont val="Arial"/>
        <family val="2"/>
      </rPr>
      <t>MACADAME SECO</t>
    </r>
    <r>
      <rPr>
        <sz val="11"/>
        <rFont val="Arial"/>
        <family val="2"/>
      </rPr>
      <t xml:space="preserve"> - EXCLUSIVE ESCAVAÇÃO, CARGA E TRANSPORTE. AF_09/2017 -  ESPE. = 13 CM</t>
    </r>
  </si>
  <si>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</si>
  <si>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</si>
  <si>
    <t>PROPRIETÁRIOS ITEM 2 e 3 e 4</t>
  </si>
  <si>
    <t>PREFEITURA - DRENAGEM ITEM 1</t>
  </si>
  <si>
    <r>
      <t xml:space="preserve">TUBO DE CONCRETO SIMPLES, CLASSE- PS1, MACHO/FEMEA, DN </t>
    </r>
    <r>
      <rPr>
        <b/>
        <sz val="11"/>
        <color rgb="FFFF0000"/>
        <rFont val="Arial"/>
        <family val="2"/>
      </rPr>
      <t>300 MM</t>
    </r>
    <r>
      <rPr>
        <b/>
        <sz val="11"/>
        <rFont val="Arial"/>
        <family val="2"/>
      </rPr>
      <t>, PARA AGUAS PLUVIAIS (NBR 8890)</t>
    </r>
  </si>
  <si>
    <r>
      <t xml:space="preserve">TUBO DE CONCRETO SIMPLES, CLASSE- PS1, MACHO/FEMEA, DN </t>
    </r>
    <r>
      <rPr>
        <b/>
        <sz val="11"/>
        <color rgb="FFFF0000"/>
        <rFont val="Arial"/>
        <family val="2"/>
      </rPr>
      <t>400 MM</t>
    </r>
    <r>
      <rPr>
        <b/>
        <sz val="11"/>
        <rFont val="Arial"/>
        <family val="2"/>
      </rPr>
      <t>, PARA AGUAS PLUVIAIS (NBR 8890)</t>
    </r>
  </si>
  <si>
    <r>
      <t xml:space="preserve">TUBO DE CONCRETO SIMPLES, CLASSE- PS1, MACHO/FEMEA, DN </t>
    </r>
    <r>
      <rPr>
        <b/>
        <sz val="11"/>
        <color rgb="FFFF0000"/>
        <rFont val="Arial"/>
        <family val="2"/>
      </rPr>
      <t>500 MM</t>
    </r>
    <r>
      <rPr>
        <b/>
        <sz val="11"/>
        <rFont val="Arial"/>
        <family val="2"/>
      </rPr>
      <t>, PARA AGUAS PLUVIAIS (NBR 8890)</t>
    </r>
  </si>
  <si>
    <r>
      <t>TUBO DE CONCRETO SIMPLES, CLASSE- PS1, MACHO/FEMEA, DN</t>
    </r>
    <r>
      <rPr>
        <b/>
        <sz val="11"/>
        <color rgb="FFFF0000"/>
        <rFont val="Arial"/>
        <family val="2"/>
      </rPr>
      <t xml:space="preserve"> 600 MM</t>
    </r>
    <r>
      <rPr>
        <b/>
        <sz val="11"/>
        <rFont val="Arial"/>
        <family val="2"/>
      </rPr>
      <t>, PARA AGUAS PLUVIAIS (NBR 8890)</t>
    </r>
  </si>
  <si>
    <t>REDUTOR</t>
  </si>
  <si>
    <t>Limite SINAPI 11/2018 Onerado SC</t>
  </si>
  <si>
    <t>LOCAL E DATA: Ararangua, 08 de MARÇO de 2019</t>
  </si>
  <si>
    <t>JANEIRO DE 2019 (Obs. Utilizado SICRO JULHO/2018 Onerado, por ausência de mais recentes, e dispensado atualização de custos para a data base considerada)</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</si>
</sst>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R$&quot;* #,##0.00_-;\-&quot;R$&quot;* #,##0.00_-;_-&quot;R$&quot;* &quot;-&quot;??_-;_-@_-"/>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quot;R$&quot;\ #,##0.00"/>
  </numFmts>
  <fonts count="51"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rgb="FFFFF8E1"/>
        <bgColor indexed="64"/>
      </patternFill>
    </fill>
    <fill>
      <patternFill patternType="solid">
        <fgColor theme="0" tint="-4.9989318521683403E-2"/>
        <bgColor indexed="64"/>
      </patternFill>
    </fill>
  </fills>
  <borders count="62">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23">
    <xf numFmtId="0" fontId="0" fillId="0" borderId="0"/>
    <xf numFmtId="165" fontId="1" fillId="0" borderId="0" applyFont="0" applyFill="0" applyBorder="0" applyAlignment="0" applyProtection="0"/>
    <xf numFmtId="9" fontId="7"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7" fillId="0" borderId="0"/>
    <xf numFmtId="166" fontId="2" fillId="0" borderId="0" applyFont="0" applyFill="0" applyBorder="0" applyAlignment="0" applyProtection="0"/>
    <xf numFmtId="166"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7"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8"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8"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ont="0" applyFill="0" applyBorder="0" applyAlignment="0" applyProtection="0"/>
    <xf numFmtId="0" fontId="35" fillId="0" borderId="0" applyNumberFormat="0" applyFill="0" applyBorder="0" applyAlignment="0" applyProtection="0"/>
    <xf numFmtId="166" fontId="2" fillId="0" borderId="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90">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5" fontId="5" fillId="6" borderId="13" xfId="10" applyNumberFormat="1" applyFont="1" applyFill="1" applyBorder="1" applyAlignment="1" applyProtection="1">
      <alignment horizontal="centerContinuous" vertical="center" shrinkToFit="1"/>
      <protection locked="0"/>
    </xf>
    <xf numFmtId="165"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5" fontId="5" fillId="6" borderId="17" xfId="10" applyNumberFormat="1" applyFont="1" applyFill="1" applyBorder="1" applyAlignment="1" applyProtection="1">
      <alignment horizontal="centerContinuous" vertical="center" shrinkToFit="1"/>
      <protection locked="0"/>
    </xf>
    <xf numFmtId="165"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5"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5"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5"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5"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5" fontId="18" fillId="0" borderId="0" xfId="10" applyNumberFormat="1" applyFont="1" applyBorder="1" applyAlignment="1" applyProtection="1">
      <alignment horizontal="center"/>
    </xf>
    <xf numFmtId="165"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5" fontId="5" fillId="0" borderId="0" xfId="10" applyNumberFormat="1" applyFont="1" applyFill="1" applyBorder="1" applyAlignment="1" applyProtection="1">
      <alignment vertical="center"/>
    </xf>
    <xf numFmtId="165"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5"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5" fontId="18" fillId="0" borderId="0" xfId="10" applyNumberFormat="1" applyFont="1" applyFill="1" applyBorder="1" applyAlignment="1" applyProtection="1"/>
    <xf numFmtId="165" fontId="9" fillId="0" borderId="0" xfId="312" applyFont="1" applyProtection="1"/>
    <xf numFmtId="0" fontId="9" fillId="0" borderId="0" xfId="7" applyFont="1" applyProtection="1"/>
    <xf numFmtId="165"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9" fontId="5" fillId="0" borderId="45" xfId="313" applyNumberFormat="1" applyFont="1" applyBorder="1" applyAlignment="1" applyProtection="1">
      <alignment horizontal="right" vertical="center" shrinkToFit="1"/>
      <protection hidden="1"/>
    </xf>
    <xf numFmtId="169"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5" fontId="5" fillId="2" borderId="9" xfId="312" applyFont="1" applyFill="1" applyBorder="1" applyProtection="1"/>
    <xf numFmtId="165"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5"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5" fontId="5" fillId="2" borderId="0" xfId="312" applyFont="1" applyFill="1" applyBorder="1" applyProtection="1"/>
    <xf numFmtId="165"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5"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5"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5"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5" fontId="5" fillId="0" borderId="0" xfId="312" applyFont="1" applyBorder="1" applyAlignment="1" applyProtection="1"/>
    <xf numFmtId="165" fontId="5" fillId="0" borderId="0" xfId="312" applyFont="1" applyAlignment="1" applyProtection="1"/>
    <xf numFmtId="165" fontId="18" fillId="0" borderId="0" xfId="312" applyFont="1" applyBorder="1" applyAlignment="1" applyProtection="1"/>
    <xf numFmtId="165"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5"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5" fontId="8" fillId="0" borderId="8" xfId="4" applyFont="1" applyFill="1" applyBorder="1" applyAlignment="1">
      <alignment horizontal="center" vertical="center" wrapText="1"/>
    </xf>
    <xf numFmtId="166" fontId="8" fillId="4" borderId="8" xfId="4" applyNumberFormat="1" applyFont="1" applyFill="1" applyBorder="1" applyAlignment="1">
      <alignment horizontal="center" vertical="center"/>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5" fontId="44" fillId="0" borderId="0" xfId="4" applyFont="1" applyFill="1" applyBorder="1" applyAlignment="1">
      <alignment vertical="center"/>
    </xf>
    <xf numFmtId="165" fontId="8" fillId="0" borderId="0" xfId="4" applyFont="1" applyFill="1" applyBorder="1" applyAlignment="1">
      <alignment vertical="center"/>
    </xf>
    <xf numFmtId="165"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5"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5" fontId="44" fillId="0" borderId="0" xfId="4" applyFont="1" applyFill="1" applyBorder="1" applyAlignment="1">
      <alignment vertical="center" wrapText="1"/>
    </xf>
    <xf numFmtId="165"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5" fontId="8" fillId="0" borderId="0" xfId="4" applyFont="1" applyFill="1" applyBorder="1" applyAlignment="1">
      <alignment horizontal="left" vertical="center"/>
    </xf>
    <xf numFmtId="165" fontId="44" fillId="0" borderId="0" xfId="4" applyFont="1" applyFill="1" applyBorder="1" applyAlignment="1">
      <alignment horizontal="right" vertical="center" wrapText="1"/>
    </xf>
    <xf numFmtId="165"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5"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5"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56"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5" fontId="44" fillId="58" borderId="8" xfId="4" applyFont="1" applyFill="1" applyBorder="1" applyAlignment="1">
      <alignment horizontal="center" vertical="center" wrapText="1"/>
    </xf>
    <xf numFmtId="165" fontId="8" fillId="57" borderId="57"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5" fontId="44" fillId="0" borderId="8" xfId="4" applyFont="1" applyFill="1" applyBorder="1" applyAlignment="1">
      <alignment horizontal="center" vertical="center" wrapText="1"/>
    </xf>
    <xf numFmtId="165" fontId="44" fillId="0" borderId="8" xfId="1" applyFont="1" applyFill="1" applyBorder="1" applyAlignment="1">
      <alignment horizontal="center" vertical="center" wrapText="1"/>
    </xf>
    <xf numFmtId="165" fontId="44" fillId="0" borderId="8" xfId="4" applyFont="1" applyFill="1" applyBorder="1" applyAlignment="1">
      <alignment horizontal="right" vertical="center" wrapText="1"/>
    </xf>
    <xf numFmtId="165" fontId="44" fillId="0" borderId="57" xfId="4" applyFont="1" applyFill="1" applyBorder="1" applyAlignment="1">
      <alignment horizontal="right" vertical="center" wrapText="1"/>
    </xf>
    <xf numFmtId="165"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165" fontId="44" fillId="3" borderId="8" xfId="4" applyFont="1" applyFill="1" applyBorder="1" applyAlignment="1">
      <alignment horizontal="right" vertical="center" wrapText="1"/>
    </xf>
    <xf numFmtId="165" fontId="44" fillId="3" borderId="57" xfId="4" applyFont="1" applyFill="1" applyBorder="1" applyAlignment="1">
      <alignment horizontal="right" vertical="center" wrapText="1"/>
    </xf>
    <xf numFmtId="165"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5" fontId="8" fillId="59" borderId="8" xfId="4" applyFont="1" applyFill="1" applyBorder="1" applyAlignment="1">
      <alignment horizontal="center" vertical="center" wrapText="1"/>
    </xf>
    <xf numFmtId="165" fontId="8" fillId="0" borderId="8" xfId="1" applyFont="1" applyFill="1" applyBorder="1" applyAlignment="1">
      <alignment horizontal="center" vertical="center" wrapText="1"/>
    </xf>
    <xf numFmtId="165" fontId="8" fillId="0" borderId="8" xfId="4" applyFont="1" applyFill="1" applyBorder="1" applyAlignment="1">
      <alignment horizontal="right" vertical="center" wrapText="1"/>
    </xf>
    <xf numFmtId="165" fontId="8" fillId="0" borderId="57" xfId="4" applyFont="1" applyFill="1" applyBorder="1" applyAlignment="1">
      <alignment horizontal="right" vertical="center" wrapText="1"/>
    </xf>
    <xf numFmtId="165"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5" fontId="8" fillId="0" borderId="7" xfId="4" applyFont="1" applyFill="1" applyBorder="1" applyAlignment="1">
      <alignment horizontal="center" vertical="center" wrapText="1"/>
    </xf>
    <xf numFmtId="165" fontId="44" fillId="0" borderId="57" xfId="4" applyFont="1" applyFill="1" applyBorder="1" applyAlignment="1">
      <alignment horizontal="center" vertical="center" wrapText="1"/>
    </xf>
    <xf numFmtId="165" fontId="8" fillId="3" borderId="5" xfId="4" applyFont="1" applyFill="1" applyBorder="1" applyAlignment="1">
      <alignment horizontal="right" vertical="center" wrapText="1"/>
    </xf>
    <xf numFmtId="165" fontId="8" fillId="0" borderId="5" xfId="4" applyFont="1" applyFill="1" applyBorder="1" applyAlignment="1">
      <alignment horizontal="right" vertical="center" wrapText="1"/>
    </xf>
    <xf numFmtId="0" fontId="49" fillId="0" borderId="0" xfId="0" applyFont="1"/>
    <xf numFmtId="0" fontId="8" fillId="0" borderId="44" xfId="0" applyFont="1" applyFill="1" applyBorder="1" applyAlignment="1" applyProtection="1">
      <alignment horizontal="center" vertical="center"/>
      <protection locked="0"/>
    </xf>
    <xf numFmtId="165" fontId="8" fillId="0" borderId="5" xfId="4" applyFont="1" applyFill="1" applyBorder="1" applyAlignment="1">
      <alignment horizontal="center" vertical="center" wrapText="1"/>
    </xf>
    <xf numFmtId="165" fontId="44" fillId="3" borderId="58" xfId="4" applyFont="1" applyFill="1" applyBorder="1" applyAlignment="1">
      <alignment horizontal="right" vertical="center" wrapText="1"/>
    </xf>
    <xf numFmtId="165" fontId="44" fillId="3" borderId="59" xfId="4" applyFont="1" applyFill="1" applyBorder="1" applyAlignment="1">
      <alignment horizontal="right" vertical="center" wrapText="1"/>
    </xf>
    <xf numFmtId="165"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70" fontId="44" fillId="0" borderId="0" xfId="3" applyNumberFormat="1" applyFont="1" applyFill="1" applyBorder="1" applyAlignment="1">
      <alignment vertical="center"/>
    </xf>
    <xf numFmtId="0" fontId="44" fillId="0" borderId="0" xfId="3" applyFont="1" applyFill="1" applyBorder="1" applyAlignment="1">
      <alignment horizontal="center"/>
    </xf>
    <xf numFmtId="44"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8" fillId="0" borderId="0" xfId="3" applyNumberFormat="1" applyFont="1" applyFill="1"/>
    <xf numFmtId="0" fontId="44" fillId="0" borderId="0" xfId="3" applyFont="1" applyFill="1"/>
    <xf numFmtId="0" fontId="48" fillId="0" borderId="37" xfId="3" applyNumberFormat="1" applyFont="1" applyFill="1" applyBorder="1" applyAlignment="1">
      <alignment horizontal="center" vertical="center" wrapText="1"/>
    </xf>
    <xf numFmtId="0" fontId="8" fillId="0" borderId="37" xfId="0" applyFont="1" applyFill="1" applyBorder="1" applyAlignment="1" applyProtection="1">
      <alignment horizontal="center" vertical="center"/>
      <protection locked="0"/>
    </xf>
    <xf numFmtId="165" fontId="48" fillId="60" borderId="8" xfId="4" applyFont="1" applyFill="1" applyBorder="1" applyAlignment="1">
      <alignment horizontal="right" vertical="center" wrapText="1"/>
    </xf>
    <xf numFmtId="165" fontId="48" fillId="59" borderId="8" xfId="4" applyFont="1" applyFill="1" applyBorder="1" applyAlignment="1">
      <alignment horizontal="center" vertical="center" wrapText="1"/>
    </xf>
    <xf numFmtId="165" fontId="48" fillId="0" borderId="8" xfId="4" applyFont="1" applyFill="1" applyBorder="1" applyAlignment="1">
      <alignment horizontal="center" vertical="center" wrapText="1"/>
    </xf>
    <xf numFmtId="165" fontId="48" fillId="0" borderId="8" xfId="1" applyFont="1" applyFill="1" applyBorder="1" applyAlignment="1">
      <alignment horizontal="center" vertical="center" wrapText="1"/>
    </xf>
    <xf numFmtId="165" fontId="48" fillId="61" borderId="8" xfId="4" applyFont="1" applyFill="1" applyBorder="1" applyAlignment="1">
      <alignment horizontal="right" vertical="center" wrapText="1"/>
    </xf>
    <xf numFmtId="165" fontId="47" fillId="60" borderId="8" xfId="4" applyFont="1" applyFill="1" applyBorder="1" applyAlignment="1">
      <alignment horizontal="right" vertical="center" wrapText="1"/>
    </xf>
    <xf numFmtId="165" fontId="48" fillId="60" borderId="54" xfId="4" applyFont="1" applyFill="1" applyBorder="1" applyAlignment="1">
      <alignment horizontal="center"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5" xfId="3" applyFont="1" applyFill="1" applyBorder="1" applyAlignment="1">
      <alignment horizontal="center" vertical="center" wrapText="1"/>
    </xf>
    <xf numFmtId="165" fontId="44" fillId="62" borderId="6" xfId="4" applyFont="1" applyFill="1" applyBorder="1" applyAlignment="1">
      <alignment horizontal="center" vertical="center" wrapText="1"/>
    </xf>
    <xf numFmtId="165" fontId="44" fillId="62" borderId="7"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0" fontId="44" fillId="62" borderId="8" xfId="3" applyFont="1" applyFill="1" applyBorder="1" applyAlignment="1">
      <alignment horizontal="center" vertical="center" wrapText="1"/>
    </xf>
    <xf numFmtId="165" fontId="44" fillId="62" borderId="8" xfId="4" applyFont="1" applyFill="1" applyBorder="1" applyAlignment="1">
      <alignment horizontal="center" vertical="center" wrapText="1"/>
    </xf>
    <xf numFmtId="165" fontId="44" fillId="62" borderId="8" xfId="1" applyFont="1" applyFill="1" applyBorder="1" applyAlignment="1">
      <alignment horizontal="center" vertical="center" wrapText="1"/>
    </xf>
    <xf numFmtId="0" fontId="50" fillId="0" borderId="0" xfId="3" applyFont="1" applyFill="1" applyBorder="1" applyAlignment="1">
      <alignment vertical="center" wrapText="1"/>
    </xf>
    <xf numFmtId="0" fontId="44" fillId="0" borderId="8" xfId="3" applyFont="1" applyFill="1" applyBorder="1" applyAlignment="1">
      <alignment horizontal="center" vertical="center"/>
    </xf>
    <xf numFmtId="170" fontId="44" fillId="0" borderId="8" xfId="3" applyNumberFormat="1" applyFont="1" applyFill="1" applyBorder="1" applyAlignment="1">
      <alignment horizontal="center" vertical="center"/>
    </xf>
    <xf numFmtId="44" fontId="44" fillId="0" borderId="8" xfId="320" applyNumberFormat="1" applyFont="1" applyFill="1" applyBorder="1" applyAlignment="1">
      <alignment horizontal="center" vertical="center"/>
    </xf>
    <xf numFmtId="44" fontId="44" fillId="0" borderId="8" xfId="3" applyNumberFormat="1" applyFont="1" applyFill="1" applyBorder="1"/>
    <xf numFmtId="2" fontId="8" fillId="0" borderId="0" xfId="3" applyNumberFormat="1" applyFont="1" applyFill="1" applyBorder="1" applyAlignment="1">
      <alignment horizontal="left" vertical="center" wrapText="1"/>
    </xf>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8" xfId="3" applyFont="1" applyFill="1" applyBorder="1" applyAlignment="1">
      <alignment horizontal="center" vertical="center" wrapText="1"/>
    </xf>
    <xf numFmtId="10" fontId="8" fillId="0" borderId="8" xfId="3" applyNumberFormat="1" applyFont="1" applyFill="1" applyBorder="1" applyAlignment="1">
      <alignment horizontal="center" vertical="center"/>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875">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UA%20alagoas%20ASFALTO%2005%20com%20redu&#231;&#227;o%20do%20sina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JARDIM%20DAS%20AVENENIDA%20RETIFICA&#199;&#195;O%20ASFALTO%201.03.2018/MARANH&#195;O%20RUA%20Asfalto/RUA%20MARANH&#195;O%20Asfal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19</v>
          </cell>
        </row>
        <row r="26">
          <cell r="U26">
            <v>29.1</v>
          </cell>
        </row>
        <row r="27">
          <cell r="U27">
            <v>38.6</v>
          </cell>
        </row>
        <row r="28">
          <cell r="U28">
            <v>48.43</v>
          </cell>
        </row>
        <row r="29">
          <cell r="U29">
            <v>130.52000000000001</v>
          </cell>
        </row>
        <row r="30">
          <cell r="U30">
            <v>179.15</v>
          </cell>
        </row>
        <row r="31">
          <cell r="U31">
            <v>777.36</v>
          </cell>
        </row>
        <row r="32">
          <cell r="U32">
            <v>810.37</v>
          </cell>
        </row>
        <row r="33">
          <cell r="U33">
            <v>5.43</v>
          </cell>
        </row>
        <row r="34">
          <cell r="U34">
            <v>1433.02</v>
          </cell>
        </row>
        <row r="35">
          <cell r="U35">
            <v>1433.02</v>
          </cell>
        </row>
        <row r="38">
          <cell r="U38">
            <v>1.22</v>
          </cell>
        </row>
        <row r="39">
          <cell r="U39">
            <v>97.67</v>
          </cell>
        </row>
        <row r="40">
          <cell r="U40">
            <v>0.74</v>
          </cell>
        </row>
        <row r="41">
          <cell r="U41">
            <v>108.35</v>
          </cell>
        </row>
        <row r="42">
          <cell r="U42">
            <v>0.74</v>
          </cell>
        </row>
        <row r="43">
          <cell r="U43">
            <v>6.31</v>
          </cell>
        </row>
        <row r="44">
          <cell r="U44">
            <v>1.26</v>
          </cell>
        </row>
        <row r="45">
          <cell r="U45">
            <v>2926.69</v>
          </cell>
        </row>
        <row r="46">
          <cell r="U46">
            <v>108.19</v>
          </cell>
        </row>
        <row r="47">
          <cell r="U47">
            <v>0.69</v>
          </cell>
        </row>
        <row r="48">
          <cell r="U48">
            <v>33.69</v>
          </cell>
        </row>
        <row r="49">
          <cell r="U49">
            <v>31</v>
          </cell>
        </row>
        <row r="52">
          <cell r="U52">
            <v>248.59</v>
          </cell>
        </row>
        <row r="53">
          <cell r="U53">
            <v>292.94</v>
          </cell>
        </row>
        <row r="54">
          <cell r="U54">
            <v>234.4</v>
          </cell>
        </row>
        <row r="55">
          <cell r="U55">
            <v>88.93</v>
          </cell>
        </row>
        <row r="56">
          <cell r="U56">
            <v>320.81</v>
          </cell>
        </row>
        <row r="57">
          <cell r="U57">
            <v>241.21</v>
          </cell>
        </row>
        <row r="58">
          <cell r="U58">
            <v>20.329999999999998</v>
          </cell>
        </row>
        <row r="60">
          <cell r="U60">
            <v>0.44</v>
          </cell>
        </row>
        <row r="61">
          <cell r="U61">
            <v>100.37</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row r="6">
          <cell r="I6">
            <v>2581.7391999999995</v>
          </cell>
          <cell r="Q6">
            <v>326.57599999999996</v>
          </cell>
        </row>
      </sheetData>
      <sheetData sheetId="1"/>
      <sheetData sheetId="2">
        <row r="8">
          <cell r="G8">
            <v>324.05439999999999</v>
          </cell>
        </row>
        <row r="10">
          <cell r="G10">
            <v>18.633127999999999</v>
          </cell>
        </row>
        <row r="11">
          <cell r="G11">
            <v>767.56</v>
          </cell>
        </row>
        <row r="12">
          <cell r="G12">
            <v>333.18404499999997</v>
          </cell>
        </row>
        <row r="14">
          <cell r="G14">
            <v>450.53051499999998</v>
          </cell>
        </row>
        <row r="16">
          <cell r="G16">
            <v>3240.5439999999999</v>
          </cell>
        </row>
        <row r="17">
          <cell r="G17">
            <v>3240.5439999999999</v>
          </cell>
        </row>
        <row r="19">
          <cell r="G19">
            <v>3519.7476699999997</v>
          </cell>
        </row>
      </sheetData>
      <sheetData sheetId="3"/>
      <sheetData sheetId="4">
        <row r="6">
          <cell r="G6">
            <v>2255.1631999999995</v>
          </cell>
        </row>
      </sheetData>
      <sheetData sheetId="5">
        <row r="15">
          <cell r="G15">
            <v>64.152999999999992</v>
          </cell>
        </row>
        <row r="16">
          <cell r="G16">
            <v>7</v>
          </cell>
        </row>
        <row r="17">
          <cell r="G17">
            <v>6</v>
          </cell>
        </row>
        <row r="18">
          <cell r="G18">
            <v>1</v>
          </cell>
        </row>
        <row r="19">
          <cell r="G19">
            <v>2</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2"/>
  <sheetViews>
    <sheetView tabSelected="1" topLeftCell="A31" zoomScale="70" zoomScaleNormal="70" workbookViewId="0">
      <selection activeCell="C70" sqref="C70"/>
    </sheetView>
  </sheetViews>
  <sheetFormatPr defaultColWidth="9.140625" defaultRowHeight="12.75" x14ac:dyDescent="0.2"/>
  <cols>
    <col min="1" max="1" width="5.7109375" style="11" customWidth="1"/>
    <col min="2" max="2" width="8.42578125" style="7" customWidth="1"/>
    <col min="3" max="3" width="55.42578125" style="7" customWidth="1"/>
    <col min="4" max="4" width="7.28515625" style="7" customWidth="1"/>
    <col min="5" max="5" width="17" style="7" customWidth="1"/>
    <col min="6" max="6" width="12.7109375" style="7" customWidth="1"/>
    <col min="7" max="7" width="8.28515625" style="7" customWidth="1"/>
    <col min="8" max="8" width="12.7109375" style="7" customWidth="1"/>
    <col min="9" max="9" width="20.5703125" style="7" bestFit="1" customWidth="1"/>
    <col min="10" max="10" width="15" style="7" customWidth="1"/>
    <col min="11" max="11" width="21.5703125" style="7" customWidth="1"/>
    <col min="12" max="12" width="3" style="7" customWidth="1"/>
    <col min="13" max="13" width="15.710937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12.7109375" style="7" customWidth="1"/>
    <col min="22" max="23" width="9.140625" style="7"/>
    <col min="24" max="24" width="14" style="7" customWidth="1"/>
    <col min="25" max="16384" width="9.140625" style="7"/>
  </cols>
  <sheetData>
    <row r="1" spans="1:24" s="3" customFormat="1" ht="6" customHeight="1" x14ac:dyDescent="0.25">
      <c r="A1" s="2"/>
      <c r="P1" s="1"/>
    </row>
    <row r="2" spans="1:24" s="4" customFormat="1" ht="15" x14ac:dyDescent="0.2">
      <c r="A2" s="244" t="s">
        <v>0</v>
      </c>
      <c r="B2" s="245"/>
      <c r="C2" s="246" t="s">
        <v>24</v>
      </c>
      <c r="D2" s="247"/>
      <c r="E2" s="248" t="s">
        <v>27</v>
      </c>
      <c r="F2" s="249"/>
      <c r="G2" s="248"/>
      <c r="H2" s="249"/>
      <c r="I2" s="250"/>
      <c r="J2" s="251"/>
      <c r="K2" s="246"/>
      <c r="L2" s="246"/>
      <c r="M2" s="246"/>
      <c r="N2" s="246"/>
      <c r="O2" s="246"/>
      <c r="P2" s="246"/>
      <c r="Q2" s="252"/>
      <c r="R2" s="252"/>
      <c r="S2" s="249"/>
      <c r="T2" s="253"/>
      <c r="U2" s="248"/>
      <c r="V2" s="253"/>
      <c r="W2" s="253"/>
      <c r="X2" s="253"/>
    </row>
    <row r="3" spans="1:24" s="4" customFormat="1" ht="28.5" x14ac:dyDescent="0.2">
      <c r="A3" s="244" t="s">
        <v>2</v>
      </c>
      <c r="B3" s="245"/>
      <c r="C3" s="246" t="s">
        <v>241</v>
      </c>
      <c r="D3" s="247"/>
      <c r="E3" s="248" t="s">
        <v>1</v>
      </c>
      <c r="F3" s="249" t="s">
        <v>28</v>
      </c>
      <c r="G3" s="248"/>
      <c r="H3" s="247"/>
      <c r="I3" s="249"/>
      <c r="J3" s="245"/>
      <c r="K3" s="246"/>
      <c r="L3" s="246"/>
      <c r="M3" s="246"/>
      <c r="N3" s="246"/>
      <c r="O3" s="246"/>
      <c r="P3" s="246"/>
      <c r="Q3" s="252"/>
      <c r="R3" s="252"/>
      <c r="S3" s="249"/>
      <c r="T3" s="253"/>
      <c r="U3" s="248"/>
      <c r="V3" s="253"/>
      <c r="W3" s="253"/>
      <c r="X3" s="253"/>
    </row>
    <row r="4" spans="1:24" s="4" customFormat="1" ht="26.25" x14ac:dyDescent="0.2">
      <c r="A4" s="244" t="s">
        <v>3</v>
      </c>
      <c r="B4" s="245"/>
      <c r="C4" s="350" t="s">
        <v>267</v>
      </c>
      <c r="D4" s="254"/>
      <c r="E4" s="248" t="s">
        <v>29</v>
      </c>
      <c r="F4" s="249" t="s">
        <v>168</v>
      </c>
      <c r="G4" s="248"/>
      <c r="H4" s="249"/>
      <c r="I4" s="249"/>
      <c r="J4" s="245"/>
      <c r="K4" s="246"/>
      <c r="L4" s="246"/>
      <c r="M4" s="246"/>
      <c r="N4" s="246"/>
      <c r="O4" s="246"/>
      <c r="P4" s="246"/>
      <c r="Q4" s="252"/>
      <c r="R4" s="252"/>
      <c r="S4" s="249"/>
      <c r="T4" s="253"/>
      <c r="U4" s="249"/>
      <c r="V4" s="253"/>
      <c r="W4" s="253"/>
      <c r="X4" s="253"/>
    </row>
    <row r="5" spans="1:24" s="4" customFormat="1" ht="42.75" x14ac:dyDescent="0.2">
      <c r="A5" s="244" t="s">
        <v>4</v>
      </c>
      <c r="B5" s="245"/>
      <c r="C5" s="255" t="s">
        <v>299</v>
      </c>
      <c r="D5" s="246"/>
      <c r="E5" s="248" t="s">
        <v>30</v>
      </c>
      <c r="F5" s="249" t="s">
        <v>169</v>
      </c>
      <c r="G5" s="248"/>
      <c r="H5" s="247"/>
      <c r="I5" s="249"/>
      <c r="J5" s="256"/>
      <c r="K5" s="246"/>
      <c r="L5" s="246"/>
      <c r="M5" s="246"/>
      <c r="N5" s="246"/>
      <c r="O5" s="246"/>
      <c r="P5" s="246"/>
      <c r="Q5" s="252"/>
      <c r="R5" s="252"/>
      <c r="S5" s="249"/>
      <c r="T5" s="253"/>
      <c r="U5" s="249"/>
      <c r="V5" s="253"/>
      <c r="W5" s="253"/>
      <c r="X5" s="253"/>
    </row>
    <row r="6" spans="1:24" s="4" customFormat="1" ht="15" x14ac:dyDescent="0.2">
      <c r="A6" s="244" t="s">
        <v>5</v>
      </c>
      <c r="B6" s="245"/>
      <c r="C6" s="257" t="s">
        <v>25</v>
      </c>
      <c r="D6" s="247"/>
      <c r="E6" s="253"/>
      <c r="F6" s="258"/>
      <c r="G6" s="258"/>
      <c r="H6" s="249"/>
      <c r="I6" s="249"/>
      <c r="J6" s="256"/>
      <c r="K6" s="255"/>
      <c r="L6" s="255"/>
      <c r="M6" s="255"/>
      <c r="N6" s="255"/>
      <c r="O6" s="255"/>
      <c r="P6" s="255"/>
      <c r="Q6" s="252"/>
      <c r="R6" s="252"/>
      <c r="S6" s="249"/>
      <c r="T6" s="253"/>
      <c r="U6" s="259"/>
      <c r="V6" s="253"/>
      <c r="W6" s="253"/>
      <c r="X6" s="253"/>
    </row>
    <row r="7" spans="1:24" s="4" customFormat="1" ht="15" x14ac:dyDescent="0.2">
      <c r="A7" s="260" t="s">
        <v>6</v>
      </c>
      <c r="B7" s="261"/>
      <c r="C7" s="262" t="s">
        <v>26</v>
      </c>
      <c r="D7" s="256"/>
      <c r="E7" s="258"/>
      <c r="F7" s="258"/>
      <c r="G7" s="258"/>
      <c r="H7" s="263"/>
      <c r="I7" s="263"/>
      <c r="J7" s="251"/>
      <c r="K7" s="257"/>
      <c r="L7" s="255"/>
      <c r="M7" s="255"/>
      <c r="N7" s="255"/>
      <c r="O7" s="255"/>
      <c r="P7" s="255"/>
      <c r="Q7" s="264"/>
      <c r="R7" s="264"/>
      <c r="S7" s="259"/>
      <c r="T7" s="253"/>
      <c r="U7" s="259"/>
      <c r="V7" s="253"/>
      <c r="W7" s="253"/>
      <c r="X7" s="253"/>
    </row>
    <row r="8" spans="1:24" s="4" customFormat="1" ht="15" x14ac:dyDescent="0.2">
      <c r="A8" s="244"/>
      <c r="B8" s="245"/>
      <c r="C8" s="5"/>
      <c r="D8" s="256"/>
      <c r="E8" s="253"/>
      <c r="F8" s="253"/>
      <c r="G8" s="253"/>
      <c r="H8" s="253"/>
      <c r="I8" s="265"/>
      <c r="J8" s="251"/>
      <c r="K8" s="5"/>
      <c r="L8" s="255"/>
      <c r="M8" s="255"/>
      <c r="N8" s="255"/>
      <c r="O8" s="255"/>
      <c r="P8" s="255"/>
      <c r="Q8" s="266"/>
      <c r="R8" s="266"/>
      <c r="S8" s="253"/>
      <c r="T8" s="253"/>
      <c r="U8" s="253"/>
      <c r="V8" s="253"/>
      <c r="W8" s="253"/>
      <c r="X8" s="253"/>
    </row>
    <row r="9" spans="1:24" s="6" customFormat="1" ht="45" x14ac:dyDescent="0.4">
      <c r="A9" s="244"/>
      <c r="B9" s="245"/>
      <c r="C9" s="267"/>
      <c r="D9" s="256" t="s">
        <v>170</v>
      </c>
      <c r="E9" s="268"/>
      <c r="F9" s="268"/>
      <c r="G9" s="268"/>
      <c r="H9" s="268"/>
      <c r="I9" s="265"/>
      <c r="J9" s="269"/>
      <c r="K9" s="267"/>
      <c r="L9" s="255"/>
      <c r="M9" s="255"/>
      <c r="N9" s="255"/>
      <c r="O9" s="255"/>
      <c r="P9" s="255"/>
      <c r="Q9" s="270"/>
      <c r="R9" s="270"/>
      <c r="S9" s="253"/>
      <c r="T9" s="268"/>
      <c r="U9" s="239" t="s">
        <v>31</v>
      </c>
      <c r="V9" s="239" t="s">
        <v>296</v>
      </c>
      <c r="W9" s="268"/>
      <c r="X9" s="268"/>
    </row>
    <row r="10" spans="1:24" s="4" customFormat="1" ht="14.25" x14ac:dyDescent="0.2">
      <c r="A10" s="271"/>
      <c r="B10" s="5"/>
      <c r="C10" s="272"/>
      <c r="D10" s="251"/>
      <c r="E10" s="250"/>
      <c r="F10" s="250"/>
      <c r="G10" s="250"/>
      <c r="H10" s="263"/>
      <c r="I10" s="263"/>
      <c r="J10" s="251"/>
      <c r="K10" s="272"/>
      <c r="L10" s="255"/>
      <c r="M10" s="255"/>
      <c r="N10" s="255"/>
      <c r="O10" s="255"/>
      <c r="P10" s="255"/>
      <c r="Q10" s="273"/>
      <c r="R10" s="273"/>
      <c r="S10" s="250"/>
      <c r="T10" s="253"/>
      <c r="U10" s="243">
        <f>[1]Plan1!$H$7</f>
        <v>0.8</v>
      </c>
      <c r="V10" s="243">
        <v>1</v>
      </c>
      <c r="W10" s="253"/>
      <c r="X10" s="253"/>
    </row>
    <row r="11" spans="1:24" s="4" customFormat="1" ht="12.75" customHeight="1" thickBot="1" x14ac:dyDescent="0.3">
      <c r="A11" s="274"/>
      <c r="B11" s="275"/>
      <c r="C11" s="275"/>
      <c r="D11" s="275"/>
      <c r="E11" s="276"/>
      <c r="F11" s="276"/>
      <c r="G11" s="276"/>
      <c r="H11" s="276"/>
      <c r="I11" s="276"/>
      <c r="J11" s="275"/>
      <c r="K11" s="275"/>
      <c r="L11" s="255"/>
      <c r="M11" s="277"/>
      <c r="N11" s="277"/>
      <c r="O11" s="277"/>
      <c r="P11" s="277"/>
      <c r="Q11" s="277"/>
      <c r="R11" s="277"/>
      <c r="S11" s="278"/>
      <c r="T11" s="253"/>
      <c r="U11" s="276"/>
      <c r="V11" s="253"/>
      <c r="W11" s="253"/>
      <c r="X11" s="253"/>
    </row>
    <row r="12" spans="1:24" ht="15" customHeight="1" x14ac:dyDescent="0.2">
      <c r="A12" s="360" t="s">
        <v>7</v>
      </c>
      <c r="B12" s="356" t="s">
        <v>8</v>
      </c>
      <c r="C12" s="362" t="s">
        <v>9</v>
      </c>
      <c r="D12" s="338"/>
      <c r="E12" s="339"/>
      <c r="F12" s="339"/>
      <c r="G12" s="339" t="s">
        <v>10</v>
      </c>
      <c r="H12" s="339"/>
      <c r="I12" s="340"/>
      <c r="J12" s="356" t="s">
        <v>11</v>
      </c>
      <c r="K12" s="358" t="s">
        <v>23</v>
      </c>
      <c r="L12" s="255"/>
      <c r="M12" s="279"/>
      <c r="N12" s="279"/>
      <c r="O12" s="279"/>
      <c r="P12" s="279"/>
      <c r="Q12" s="279"/>
      <c r="R12" s="280"/>
      <c r="S12" s="281"/>
      <c r="T12" s="282"/>
      <c r="U12" s="283"/>
      <c r="V12" s="282"/>
      <c r="W12" s="282"/>
      <c r="X12" s="282"/>
    </row>
    <row r="13" spans="1:24" ht="75" x14ac:dyDescent="0.2">
      <c r="A13" s="361"/>
      <c r="B13" s="357"/>
      <c r="C13" s="363"/>
      <c r="D13" s="341" t="s">
        <v>12</v>
      </c>
      <c r="E13" s="342" t="s">
        <v>13</v>
      </c>
      <c r="F13" s="342" t="s">
        <v>14</v>
      </c>
      <c r="G13" s="342" t="s">
        <v>15</v>
      </c>
      <c r="H13" s="342" t="s">
        <v>16</v>
      </c>
      <c r="I13" s="343" t="s">
        <v>17</v>
      </c>
      <c r="J13" s="357"/>
      <c r="K13" s="358"/>
      <c r="L13" s="255"/>
      <c r="M13" s="284" t="s">
        <v>242</v>
      </c>
      <c r="N13" s="284"/>
      <c r="O13" s="284"/>
      <c r="P13" s="284"/>
      <c r="Q13" s="284"/>
      <c r="R13" s="284"/>
      <c r="S13" s="285" t="s">
        <v>22</v>
      </c>
      <c r="T13" s="282"/>
      <c r="U13" s="239" t="s">
        <v>275</v>
      </c>
      <c r="V13" s="282"/>
      <c r="W13" s="282"/>
      <c r="X13" s="239" t="s">
        <v>297</v>
      </c>
    </row>
    <row r="14" spans="1:24" s="8" customFormat="1" ht="15" x14ac:dyDescent="0.25">
      <c r="A14" s="286"/>
      <c r="B14" s="287"/>
      <c r="C14" s="288"/>
      <c r="D14" s="289"/>
      <c r="E14" s="290"/>
      <c r="F14" s="290"/>
      <c r="G14" s="291"/>
      <c r="H14" s="290"/>
      <c r="I14" s="290"/>
      <c r="J14" s="287"/>
      <c r="K14" s="288"/>
      <c r="L14" s="255"/>
      <c r="M14" s="292"/>
      <c r="N14" s="292"/>
      <c r="O14" s="292"/>
      <c r="P14" s="292"/>
      <c r="Q14" s="292"/>
      <c r="R14" s="293"/>
      <c r="S14" s="294"/>
      <c r="T14" s="295"/>
      <c r="U14" s="290"/>
      <c r="V14" s="295"/>
      <c r="W14" s="295"/>
      <c r="X14" s="295"/>
    </row>
    <row r="15" spans="1:24" s="8" customFormat="1" ht="15" x14ac:dyDescent="0.25">
      <c r="A15" s="344"/>
      <c r="B15" s="345">
        <v>1</v>
      </c>
      <c r="C15" s="346" t="s">
        <v>20</v>
      </c>
      <c r="D15" s="347"/>
      <c r="E15" s="348"/>
      <c r="F15" s="348"/>
      <c r="G15" s="349"/>
      <c r="H15" s="348"/>
      <c r="I15" s="348">
        <f>SUM(I16:I35)</f>
        <v>62032.273560000001</v>
      </c>
      <c r="J15" s="345"/>
      <c r="K15" s="346"/>
      <c r="L15" s="255"/>
      <c r="M15" s="296"/>
      <c r="N15" s="296"/>
      <c r="O15" s="296"/>
      <c r="P15" s="296"/>
      <c r="Q15" s="296"/>
      <c r="R15" s="297"/>
      <c r="S15" s="298"/>
      <c r="T15" s="295"/>
      <c r="U15" s="239"/>
      <c r="V15" s="295"/>
      <c r="W15" s="295"/>
      <c r="X15" s="295"/>
    </row>
    <row r="16" spans="1:24" s="9" customFormat="1" ht="42.75" x14ac:dyDescent="0.25">
      <c r="A16" s="299"/>
      <c r="B16" s="300" t="s">
        <v>18</v>
      </c>
      <c r="C16" s="301" t="s">
        <v>171</v>
      </c>
      <c r="D16" s="302" t="s">
        <v>172</v>
      </c>
      <c r="E16" s="303">
        <f>S16</f>
        <v>609</v>
      </c>
      <c r="F16" s="242">
        <f>U16*$U$10</f>
        <v>4.4560000000000004</v>
      </c>
      <c r="G16" s="304">
        <v>20</v>
      </c>
      <c r="H16" s="242">
        <f t="shared" ref="H16:H35" si="0">ROUND($F16*(1+$G16/100),2)</f>
        <v>5.35</v>
      </c>
      <c r="I16" s="242">
        <f t="shared" ref="I16:I35" si="1">$E16*$H16</f>
        <v>3258.1499999999996</v>
      </c>
      <c r="J16" s="300">
        <v>90106</v>
      </c>
      <c r="K16" s="301" t="s">
        <v>173</v>
      </c>
      <c r="L16" s="255"/>
      <c r="M16" s="305">
        <v>609</v>
      </c>
      <c r="N16" s="305"/>
      <c r="O16" s="305"/>
      <c r="P16" s="305"/>
      <c r="Q16" s="305"/>
      <c r="R16" s="306"/>
      <c r="S16" s="307">
        <f>SUM(M16:R16)</f>
        <v>609</v>
      </c>
      <c r="T16" s="308"/>
      <c r="U16" s="242">
        <f>[2]ORÇAMENTO!$U$16:$U$61</f>
        <v>5.57</v>
      </c>
      <c r="V16" s="308"/>
      <c r="W16" s="308">
        <f t="shared" ref="W16:W23" si="2">E16*U16*1.2</f>
        <v>4070.556</v>
      </c>
      <c r="X16" s="290">
        <v>5.75</v>
      </c>
    </row>
    <row r="17" spans="1:24" s="9" customFormat="1" ht="57" x14ac:dyDescent="0.25">
      <c r="A17" s="299"/>
      <c r="B17" s="300" t="s">
        <v>160</v>
      </c>
      <c r="C17" s="301" t="s">
        <v>174</v>
      </c>
      <c r="D17" s="302" t="s">
        <v>172</v>
      </c>
      <c r="E17" s="303">
        <f t="shared" ref="E17:E64" si="3">S17</f>
        <v>499.38</v>
      </c>
      <c r="F17" s="242">
        <f t="shared" ref="F17:F64" si="4">U17*$U$10</f>
        <v>10.440000000000001</v>
      </c>
      <c r="G17" s="304">
        <v>20</v>
      </c>
      <c r="H17" s="242">
        <f t="shared" si="0"/>
        <v>12.53</v>
      </c>
      <c r="I17" s="242">
        <f t="shared" si="1"/>
        <v>6257.2313999999997</v>
      </c>
      <c r="J17" s="300">
        <v>93379</v>
      </c>
      <c r="K17" s="301" t="s">
        <v>173</v>
      </c>
      <c r="L17" s="255"/>
      <c r="M17" s="305">
        <v>499.38</v>
      </c>
      <c r="N17" s="305"/>
      <c r="O17" s="305"/>
      <c r="P17" s="305"/>
      <c r="Q17" s="305"/>
      <c r="R17" s="306"/>
      <c r="S17" s="294">
        <f t="shared" ref="S17:S35" si="5">SUM(M17:R17)</f>
        <v>499.38</v>
      </c>
      <c r="T17" s="308"/>
      <c r="U17" s="242">
        <f>[2]ORÇAMENTO!$U$16:$U$61</f>
        <v>13.05</v>
      </c>
      <c r="V17" s="308"/>
      <c r="W17" s="308">
        <f t="shared" si="2"/>
        <v>7820.2908000000007</v>
      </c>
      <c r="X17" s="290">
        <v>14.17</v>
      </c>
    </row>
    <row r="18" spans="1:24" s="9" customFormat="1" ht="29.25" x14ac:dyDescent="0.25">
      <c r="A18" s="299"/>
      <c r="B18" s="300" t="s">
        <v>161</v>
      </c>
      <c r="C18" s="301" t="s">
        <v>276</v>
      </c>
      <c r="D18" s="302" t="s">
        <v>172</v>
      </c>
      <c r="E18" s="303">
        <f t="shared" si="3"/>
        <v>18</v>
      </c>
      <c r="F18" s="242">
        <f t="shared" si="4"/>
        <v>63.328000000000003</v>
      </c>
      <c r="G18" s="304">
        <v>20</v>
      </c>
      <c r="H18" s="242">
        <f t="shared" si="0"/>
        <v>75.989999999999995</v>
      </c>
      <c r="I18" s="242">
        <f t="shared" si="1"/>
        <v>1367.82</v>
      </c>
      <c r="J18" s="287">
        <v>88549</v>
      </c>
      <c r="K18" s="301" t="s">
        <v>173</v>
      </c>
      <c r="L18" s="255"/>
      <c r="M18" s="242">
        <f>SUM(M20:M24)*0.1*0.5</f>
        <v>18</v>
      </c>
      <c r="N18" s="305"/>
      <c r="O18" s="305"/>
      <c r="P18" s="305"/>
      <c r="Q18" s="305"/>
      <c r="R18" s="306"/>
      <c r="S18" s="294">
        <f t="shared" si="5"/>
        <v>18</v>
      </c>
      <c r="T18" s="308"/>
      <c r="U18" s="242">
        <f>[2]ORÇAMENTO!$U$16:$U$61</f>
        <v>79.16</v>
      </c>
      <c r="V18" s="308"/>
      <c r="W18" s="308">
        <f t="shared" si="2"/>
        <v>1709.8559999999998</v>
      </c>
      <c r="X18" s="290">
        <v>82.14</v>
      </c>
    </row>
    <row r="19" spans="1:24" s="9" customFormat="1" ht="85.5" x14ac:dyDescent="0.25">
      <c r="A19" s="299"/>
      <c r="B19" s="300" t="s">
        <v>162</v>
      </c>
      <c r="C19" s="301" t="s">
        <v>243</v>
      </c>
      <c r="D19" s="302" t="s">
        <v>175</v>
      </c>
      <c r="E19" s="303">
        <f t="shared" si="3"/>
        <v>90</v>
      </c>
      <c r="F19" s="242">
        <f t="shared" si="4"/>
        <v>25</v>
      </c>
      <c r="G19" s="304">
        <v>20</v>
      </c>
      <c r="H19" s="242">
        <f t="shared" si="0"/>
        <v>30</v>
      </c>
      <c r="I19" s="242">
        <f t="shared" si="1"/>
        <v>2700</v>
      </c>
      <c r="J19" s="300">
        <v>92808</v>
      </c>
      <c r="K19" s="301" t="s">
        <v>173</v>
      </c>
      <c r="L19" s="255"/>
      <c r="M19" s="305">
        <v>90</v>
      </c>
      <c r="N19" s="305"/>
      <c r="O19" s="305"/>
      <c r="P19" s="305"/>
      <c r="Q19" s="305"/>
      <c r="R19" s="306"/>
      <c r="S19" s="294">
        <f t="shared" si="5"/>
        <v>90</v>
      </c>
      <c r="T19" s="308"/>
      <c r="U19" s="242">
        <f>[2]ORÇAMENTO!$U$16:$U$61</f>
        <v>31.25</v>
      </c>
      <c r="V19" s="308"/>
      <c r="W19" s="308">
        <f t="shared" si="2"/>
        <v>3375</v>
      </c>
      <c r="X19" s="290">
        <v>30.02</v>
      </c>
    </row>
    <row r="20" spans="1:24" s="9" customFormat="1" ht="71.25" x14ac:dyDescent="0.25">
      <c r="A20" s="299"/>
      <c r="B20" s="300" t="s">
        <v>163</v>
      </c>
      <c r="C20" s="301" t="s">
        <v>176</v>
      </c>
      <c r="D20" s="302" t="s">
        <v>175</v>
      </c>
      <c r="E20" s="303">
        <f t="shared" si="3"/>
        <v>360</v>
      </c>
      <c r="F20" s="242">
        <f t="shared" si="4"/>
        <v>32.024000000000001</v>
      </c>
      <c r="G20" s="304">
        <v>20</v>
      </c>
      <c r="H20" s="242">
        <f t="shared" si="0"/>
        <v>38.43</v>
      </c>
      <c r="I20" s="242">
        <f t="shared" si="1"/>
        <v>13834.8</v>
      </c>
      <c r="J20" s="300">
        <v>92809</v>
      </c>
      <c r="K20" s="301" t="s">
        <v>173</v>
      </c>
      <c r="L20" s="255"/>
      <c r="M20" s="305">
        <v>360</v>
      </c>
      <c r="N20" s="305"/>
      <c r="O20" s="305"/>
      <c r="P20" s="305"/>
      <c r="Q20" s="305"/>
      <c r="R20" s="306"/>
      <c r="S20" s="294">
        <f t="shared" si="5"/>
        <v>360</v>
      </c>
      <c r="T20" s="308"/>
      <c r="U20" s="242">
        <f>[2]ORÇAMENTO!$U$16:$U$61</f>
        <v>40.03</v>
      </c>
      <c r="V20" s="308"/>
      <c r="W20" s="308">
        <f t="shared" si="2"/>
        <v>17292.96</v>
      </c>
      <c r="X20" s="290">
        <v>38.47</v>
      </c>
    </row>
    <row r="21" spans="1:24" s="9" customFormat="1" ht="85.5" x14ac:dyDescent="0.25">
      <c r="A21" s="299"/>
      <c r="B21" s="300" t="s">
        <v>164</v>
      </c>
      <c r="C21" s="301" t="s">
        <v>244</v>
      </c>
      <c r="D21" s="302" t="s">
        <v>175</v>
      </c>
      <c r="E21" s="303">
        <f t="shared" si="3"/>
        <v>0</v>
      </c>
      <c r="F21" s="242">
        <f t="shared" si="4"/>
        <v>38.960000000000008</v>
      </c>
      <c r="G21" s="304">
        <v>20</v>
      </c>
      <c r="H21" s="242">
        <f>F21+F21*G21/100</f>
        <v>46.75200000000001</v>
      </c>
      <c r="I21" s="242">
        <f t="shared" si="1"/>
        <v>0</v>
      </c>
      <c r="J21" s="300">
        <v>92810</v>
      </c>
      <c r="K21" s="301" t="s">
        <v>173</v>
      </c>
      <c r="L21" s="255"/>
      <c r="M21" s="305">
        <v>0</v>
      </c>
      <c r="N21" s="305"/>
      <c r="O21" s="305"/>
      <c r="P21" s="305"/>
      <c r="Q21" s="305"/>
      <c r="R21" s="306"/>
      <c r="S21" s="294">
        <f t="shared" si="5"/>
        <v>0</v>
      </c>
      <c r="T21" s="308"/>
      <c r="U21" s="242">
        <f>[2]ORÇAMENTO!$U$16:$U$61</f>
        <v>48.7</v>
      </c>
      <c r="V21" s="308"/>
      <c r="W21" s="308">
        <f t="shared" si="2"/>
        <v>0</v>
      </c>
      <c r="X21" s="290">
        <v>46.8</v>
      </c>
    </row>
    <row r="22" spans="1:24" s="9" customFormat="1" ht="71.25" x14ac:dyDescent="0.25">
      <c r="A22" s="299"/>
      <c r="B22" s="300" t="s">
        <v>165</v>
      </c>
      <c r="C22" s="301" t="s">
        <v>177</v>
      </c>
      <c r="D22" s="302" t="s">
        <v>175</v>
      </c>
      <c r="E22" s="303">
        <f t="shared" si="3"/>
        <v>0</v>
      </c>
      <c r="F22" s="242">
        <f t="shared" si="4"/>
        <v>46.295999999999999</v>
      </c>
      <c r="G22" s="304">
        <v>20</v>
      </c>
      <c r="H22" s="242">
        <f t="shared" si="0"/>
        <v>55.56</v>
      </c>
      <c r="I22" s="242">
        <f t="shared" si="1"/>
        <v>0</v>
      </c>
      <c r="J22" s="300">
        <v>92811</v>
      </c>
      <c r="K22" s="301" t="s">
        <v>173</v>
      </c>
      <c r="L22" s="255"/>
      <c r="M22" s="305"/>
      <c r="N22" s="305"/>
      <c r="O22" s="305"/>
      <c r="P22" s="305"/>
      <c r="Q22" s="305"/>
      <c r="R22" s="306"/>
      <c r="S22" s="294"/>
      <c r="T22" s="308"/>
      <c r="U22" s="242">
        <f>[2]ORÇAMENTO!$U$16:$U$61</f>
        <v>57.87</v>
      </c>
      <c r="V22" s="308"/>
      <c r="W22" s="308">
        <f t="shared" si="2"/>
        <v>0</v>
      </c>
      <c r="X22" s="290">
        <v>55.67</v>
      </c>
    </row>
    <row r="23" spans="1:24" s="9" customFormat="1" ht="85.5" x14ac:dyDescent="0.25">
      <c r="A23" s="299"/>
      <c r="B23" s="300" t="s">
        <v>166</v>
      </c>
      <c r="C23" s="301" t="s">
        <v>245</v>
      </c>
      <c r="D23" s="302" t="s">
        <v>175</v>
      </c>
      <c r="E23" s="303">
        <f t="shared" si="3"/>
        <v>0</v>
      </c>
      <c r="F23" s="242">
        <f t="shared" si="4"/>
        <v>61.888000000000005</v>
      </c>
      <c r="G23" s="304">
        <v>20</v>
      </c>
      <c r="H23" s="242">
        <f t="shared" si="0"/>
        <v>74.27</v>
      </c>
      <c r="I23" s="242">
        <f t="shared" si="1"/>
        <v>0</v>
      </c>
      <c r="J23" s="300">
        <v>92813</v>
      </c>
      <c r="K23" s="301" t="s">
        <v>173</v>
      </c>
      <c r="L23" s="255"/>
      <c r="M23" s="305"/>
      <c r="N23" s="305"/>
      <c r="O23" s="305"/>
      <c r="P23" s="305"/>
      <c r="Q23" s="305"/>
      <c r="R23" s="306"/>
      <c r="S23" s="294"/>
      <c r="T23" s="308"/>
      <c r="U23" s="242">
        <f>[2]ORÇAMENTO!$U$16:$U$61</f>
        <v>77.36</v>
      </c>
      <c r="V23" s="308"/>
      <c r="W23" s="308">
        <f t="shared" si="2"/>
        <v>0</v>
      </c>
      <c r="X23" s="290">
        <v>74.540000000000006</v>
      </c>
    </row>
    <row r="24" spans="1:24" s="9" customFormat="1" ht="71.25" x14ac:dyDescent="0.25">
      <c r="A24" s="299"/>
      <c r="B24" s="300" t="s">
        <v>167</v>
      </c>
      <c r="C24" s="301" t="s">
        <v>178</v>
      </c>
      <c r="D24" s="302" t="s">
        <v>175</v>
      </c>
      <c r="E24" s="303">
        <f t="shared" si="3"/>
        <v>0</v>
      </c>
      <c r="F24" s="242">
        <f t="shared" si="4"/>
        <v>80.352000000000004</v>
      </c>
      <c r="G24" s="304">
        <v>20</v>
      </c>
      <c r="H24" s="242">
        <f t="shared" si="0"/>
        <v>96.42</v>
      </c>
      <c r="I24" s="242">
        <f t="shared" si="1"/>
        <v>0</v>
      </c>
      <c r="J24" s="300">
        <v>92815</v>
      </c>
      <c r="K24" s="301" t="s">
        <v>173</v>
      </c>
      <c r="L24" s="255"/>
      <c r="M24" s="305"/>
      <c r="N24" s="305"/>
      <c r="O24" s="305"/>
      <c r="P24" s="305"/>
      <c r="Q24" s="305"/>
      <c r="R24" s="306"/>
      <c r="S24" s="294"/>
      <c r="T24" s="308"/>
      <c r="U24" s="242">
        <f>[2]ORÇAMENTO!$U$16:$U$61</f>
        <v>100.44</v>
      </c>
      <c r="V24" s="308"/>
      <c r="W24" s="308"/>
      <c r="X24" s="290">
        <v>97.12</v>
      </c>
    </row>
    <row r="25" spans="1:24" s="9" customFormat="1" ht="45" x14ac:dyDescent="0.25">
      <c r="A25" s="299"/>
      <c r="B25" s="300" t="s">
        <v>179</v>
      </c>
      <c r="C25" s="288" t="s">
        <v>292</v>
      </c>
      <c r="D25" s="302" t="s">
        <v>175</v>
      </c>
      <c r="E25" s="303">
        <f t="shared" si="3"/>
        <v>90</v>
      </c>
      <c r="F25" s="242">
        <f t="shared" si="4"/>
        <v>15.200000000000001</v>
      </c>
      <c r="G25" s="304">
        <v>15</v>
      </c>
      <c r="H25" s="242">
        <f t="shared" si="0"/>
        <v>17.48</v>
      </c>
      <c r="I25" s="242">
        <f t="shared" si="1"/>
        <v>1573.2</v>
      </c>
      <c r="J25" s="287">
        <v>37450</v>
      </c>
      <c r="K25" s="301" t="s">
        <v>173</v>
      </c>
      <c r="L25" s="255"/>
      <c r="M25" s="305">
        <f>M19</f>
        <v>90</v>
      </c>
      <c r="N25" s="305"/>
      <c r="O25" s="305"/>
      <c r="P25" s="305"/>
      <c r="Q25" s="305"/>
      <c r="R25" s="306"/>
      <c r="S25" s="294">
        <f t="shared" si="5"/>
        <v>90</v>
      </c>
      <c r="T25" s="308"/>
      <c r="U25" s="290">
        <v>19</v>
      </c>
      <c r="V25" s="308"/>
      <c r="W25" s="308">
        <f>E25*U25*1.2</f>
        <v>2052</v>
      </c>
      <c r="X25" s="290">
        <v>19</v>
      </c>
    </row>
    <row r="26" spans="1:24" s="9" customFormat="1" ht="45" x14ac:dyDescent="0.25">
      <c r="A26" s="299"/>
      <c r="B26" s="300" t="s">
        <v>180</v>
      </c>
      <c r="C26" s="288" t="s">
        <v>293</v>
      </c>
      <c r="D26" s="302" t="s">
        <v>175</v>
      </c>
      <c r="E26" s="303">
        <f t="shared" si="3"/>
        <v>360</v>
      </c>
      <c r="F26" s="242">
        <f t="shared" si="4"/>
        <v>23.28</v>
      </c>
      <c r="G26" s="304">
        <v>15</v>
      </c>
      <c r="H26" s="242">
        <f t="shared" si="0"/>
        <v>26.77</v>
      </c>
      <c r="I26" s="242">
        <f t="shared" si="1"/>
        <v>9637.2000000000007</v>
      </c>
      <c r="J26" s="287">
        <v>37451</v>
      </c>
      <c r="K26" s="301" t="s">
        <v>173</v>
      </c>
      <c r="L26" s="255"/>
      <c r="M26" s="305">
        <f t="shared" ref="M26:M30" si="6">M20</f>
        <v>360</v>
      </c>
      <c r="N26" s="305"/>
      <c r="O26" s="305"/>
      <c r="P26" s="305"/>
      <c r="Q26" s="305"/>
      <c r="R26" s="306"/>
      <c r="S26" s="294">
        <f t="shared" si="5"/>
        <v>360</v>
      </c>
      <c r="T26" s="308"/>
      <c r="U26" s="290">
        <v>29.1</v>
      </c>
      <c r="V26" s="308"/>
      <c r="W26" s="308">
        <f>E26*U26*1.2</f>
        <v>12571.199999999999</v>
      </c>
      <c r="X26" s="290">
        <v>29.1</v>
      </c>
    </row>
    <row r="27" spans="1:24" s="9" customFormat="1" ht="45" x14ac:dyDescent="0.25">
      <c r="A27" s="299"/>
      <c r="B27" s="300" t="s">
        <v>181</v>
      </c>
      <c r="C27" s="288" t="s">
        <v>294</v>
      </c>
      <c r="D27" s="302" t="s">
        <v>175</v>
      </c>
      <c r="E27" s="303">
        <f t="shared" si="3"/>
        <v>0</v>
      </c>
      <c r="F27" s="242">
        <f t="shared" si="4"/>
        <v>30.880000000000003</v>
      </c>
      <c r="G27" s="304">
        <v>15</v>
      </c>
      <c r="H27" s="242">
        <f>ROUND($F27*(1+$G27/100),2)</f>
        <v>35.51</v>
      </c>
      <c r="I27" s="242">
        <f t="shared" si="1"/>
        <v>0</v>
      </c>
      <c r="J27" s="287">
        <v>37452</v>
      </c>
      <c r="K27" s="301" t="s">
        <v>173</v>
      </c>
      <c r="L27" s="255"/>
      <c r="M27" s="305">
        <f t="shared" si="6"/>
        <v>0</v>
      </c>
      <c r="N27" s="305"/>
      <c r="O27" s="305"/>
      <c r="P27" s="305"/>
      <c r="Q27" s="305"/>
      <c r="R27" s="306"/>
      <c r="S27" s="294">
        <f t="shared" si="5"/>
        <v>0</v>
      </c>
      <c r="T27" s="308"/>
      <c r="U27" s="290">
        <v>38.6</v>
      </c>
      <c r="V27" s="308"/>
      <c r="W27" s="308">
        <f>E27*U27*1.2</f>
        <v>0</v>
      </c>
      <c r="X27" s="290">
        <v>38.6</v>
      </c>
    </row>
    <row r="28" spans="1:24" s="9" customFormat="1" ht="45" x14ac:dyDescent="0.25">
      <c r="A28" s="299"/>
      <c r="B28" s="300" t="s">
        <v>182</v>
      </c>
      <c r="C28" s="288" t="s">
        <v>295</v>
      </c>
      <c r="D28" s="302" t="s">
        <v>175</v>
      </c>
      <c r="E28" s="303">
        <f t="shared" si="3"/>
        <v>0</v>
      </c>
      <c r="F28" s="242">
        <f t="shared" si="4"/>
        <v>38.744</v>
      </c>
      <c r="G28" s="304">
        <v>15</v>
      </c>
      <c r="H28" s="242">
        <f t="shared" si="0"/>
        <v>44.56</v>
      </c>
      <c r="I28" s="242">
        <f t="shared" si="1"/>
        <v>0</v>
      </c>
      <c r="J28" s="287">
        <v>37453</v>
      </c>
      <c r="K28" s="301" t="s">
        <v>173</v>
      </c>
      <c r="L28" s="255"/>
      <c r="M28" s="305">
        <f t="shared" si="6"/>
        <v>0</v>
      </c>
      <c r="N28" s="305"/>
      <c r="O28" s="305"/>
      <c r="P28" s="305"/>
      <c r="Q28" s="305"/>
      <c r="R28" s="306"/>
      <c r="S28" s="294">
        <f t="shared" si="5"/>
        <v>0</v>
      </c>
      <c r="T28" s="308"/>
      <c r="U28" s="290">
        <v>48.43</v>
      </c>
      <c r="V28" s="308"/>
      <c r="W28" s="308">
        <f>E28*U28*1.2</f>
        <v>0</v>
      </c>
      <c r="X28" s="290">
        <v>48.43</v>
      </c>
    </row>
    <row r="29" spans="1:24" s="9" customFormat="1" ht="28.5" x14ac:dyDescent="0.25">
      <c r="A29" s="299"/>
      <c r="B29" s="300" t="s">
        <v>183</v>
      </c>
      <c r="C29" s="301" t="s">
        <v>184</v>
      </c>
      <c r="D29" s="302" t="s">
        <v>175</v>
      </c>
      <c r="E29" s="303">
        <f t="shared" si="3"/>
        <v>0</v>
      </c>
      <c r="F29" s="242">
        <f t="shared" si="4"/>
        <v>104.41600000000001</v>
      </c>
      <c r="G29" s="304">
        <v>15</v>
      </c>
      <c r="H29" s="242">
        <f t="shared" si="0"/>
        <v>120.08</v>
      </c>
      <c r="I29" s="242">
        <f t="shared" si="1"/>
        <v>0</v>
      </c>
      <c r="J29" s="300">
        <v>7750</v>
      </c>
      <c r="K29" s="301" t="s">
        <v>173</v>
      </c>
      <c r="L29" s="255"/>
      <c r="M29" s="305">
        <f t="shared" si="6"/>
        <v>0</v>
      </c>
      <c r="N29" s="305"/>
      <c r="O29" s="305"/>
      <c r="P29" s="305"/>
      <c r="Q29" s="305"/>
      <c r="R29" s="306"/>
      <c r="S29" s="294">
        <f t="shared" si="5"/>
        <v>0</v>
      </c>
      <c r="T29" s="308"/>
      <c r="U29" s="242">
        <f>[2]ORÇAMENTO!$U$16:$U$61</f>
        <v>130.52000000000001</v>
      </c>
      <c r="V29" s="308"/>
      <c r="W29" s="308">
        <f>E29*U29*1.2</f>
        <v>0</v>
      </c>
      <c r="X29" s="290">
        <v>149.22</v>
      </c>
    </row>
    <row r="30" spans="1:24" s="9" customFormat="1" ht="28.5" x14ac:dyDescent="0.25">
      <c r="A30" s="299"/>
      <c r="B30" s="300" t="s">
        <v>185</v>
      </c>
      <c r="C30" s="301" t="s">
        <v>186</v>
      </c>
      <c r="D30" s="302" t="s">
        <v>175</v>
      </c>
      <c r="E30" s="303">
        <f t="shared" si="3"/>
        <v>0</v>
      </c>
      <c r="F30" s="242">
        <f t="shared" si="4"/>
        <v>143.32000000000002</v>
      </c>
      <c r="G30" s="304">
        <v>15</v>
      </c>
      <c r="H30" s="242">
        <f t="shared" si="0"/>
        <v>164.82</v>
      </c>
      <c r="I30" s="242">
        <f t="shared" si="1"/>
        <v>0</v>
      </c>
      <c r="J30" s="300">
        <v>7753</v>
      </c>
      <c r="K30" s="301" t="s">
        <v>173</v>
      </c>
      <c r="L30" s="255"/>
      <c r="M30" s="305">
        <f t="shared" si="6"/>
        <v>0</v>
      </c>
      <c r="N30" s="305"/>
      <c r="O30" s="305"/>
      <c r="P30" s="305"/>
      <c r="Q30" s="305"/>
      <c r="R30" s="306"/>
      <c r="S30" s="294">
        <f t="shared" si="5"/>
        <v>0</v>
      </c>
      <c r="T30" s="308"/>
      <c r="U30" s="242">
        <f>[2]ORÇAMENTO!$U$16:$U$61</f>
        <v>179.15</v>
      </c>
      <c r="V30" s="308"/>
      <c r="W30" s="308"/>
      <c r="X30" s="290">
        <v>204.83</v>
      </c>
    </row>
    <row r="31" spans="1:24" s="9" customFormat="1" ht="71.25" x14ac:dyDescent="0.25">
      <c r="A31" s="299"/>
      <c r="B31" s="300" t="s">
        <v>187</v>
      </c>
      <c r="C31" s="301" t="s">
        <v>188</v>
      </c>
      <c r="D31" s="302" t="s">
        <v>12</v>
      </c>
      <c r="E31" s="303">
        <f t="shared" si="3"/>
        <v>18</v>
      </c>
      <c r="F31" s="242">
        <f t="shared" si="4"/>
        <v>621.88800000000003</v>
      </c>
      <c r="G31" s="304">
        <v>20</v>
      </c>
      <c r="H31" s="242">
        <f t="shared" si="0"/>
        <v>746.27</v>
      </c>
      <c r="I31" s="242">
        <f t="shared" si="1"/>
        <v>13432.86</v>
      </c>
      <c r="J31" s="300">
        <v>83659</v>
      </c>
      <c r="K31" s="301"/>
      <c r="L31" s="255"/>
      <c r="M31" s="305">
        <v>18</v>
      </c>
      <c r="N31" s="305"/>
      <c r="O31" s="305"/>
      <c r="P31" s="305"/>
      <c r="Q31" s="305"/>
      <c r="R31" s="306"/>
      <c r="S31" s="294">
        <f t="shared" si="5"/>
        <v>18</v>
      </c>
      <c r="T31" s="308"/>
      <c r="U31" s="242">
        <f>[2]ORÇAMENTO!$U$16:$U$61</f>
        <v>777.36</v>
      </c>
      <c r="V31" s="308"/>
      <c r="W31" s="308">
        <f>E31*U31*1.2</f>
        <v>16790.975999999999</v>
      </c>
      <c r="X31" s="290">
        <v>792.62</v>
      </c>
    </row>
    <row r="32" spans="1:24" s="9" customFormat="1" ht="42.75" x14ac:dyDescent="0.25">
      <c r="A32" s="299"/>
      <c r="B32" s="300" t="s">
        <v>189</v>
      </c>
      <c r="C32" s="301" t="s">
        <v>269</v>
      </c>
      <c r="D32" s="302" t="s">
        <v>12</v>
      </c>
      <c r="E32" s="303">
        <f t="shared" si="3"/>
        <v>11</v>
      </c>
      <c r="F32" s="242">
        <f t="shared" si="4"/>
        <v>648.29600000000005</v>
      </c>
      <c r="G32" s="304">
        <v>20</v>
      </c>
      <c r="H32" s="242">
        <f t="shared" si="0"/>
        <v>777.96</v>
      </c>
      <c r="I32" s="242">
        <f t="shared" si="1"/>
        <v>8557.5600000000013</v>
      </c>
      <c r="J32" s="300" t="s">
        <v>270</v>
      </c>
      <c r="K32" s="301"/>
      <c r="L32" s="255"/>
      <c r="M32" s="305">
        <v>11</v>
      </c>
      <c r="N32" s="305"/>
      <c r="O32" s="305"/>
      <c r="P32" s="305"/>
      <c r="Q32" s="305"/>
      <c r="R32" s="306"/>
      <c r="S32" s="294">
        <f t="shared" si="5"/>
        <v>11</v>
      </c>
      <c r="T32" s="308"/>
      <c r="U32" s="242">
        <f>[2]ORÇAMENTO!$U$16:$U$61</f>
        <v>810.37</v>
      </c>
      <c r="V32" s="308"/>
      <c r="W32" s="308">
        <f>E32*U32*1.2</f>
        <v>10696.884</v>
      </c>
      <c r="X32" s="290">
        <v>824.21</v>
      </c>
    </row>
    <row r="33" spans="1:26" s="9" customFormat="1" ht="57" x14ac:dyDescent="0.25">
      <c r="A33" s="299"/>
      <c r="B33" s="300" t="s">
        <v>192</v>
      </c>
      <c r="C33" s="301" t="s">
        <v>193</v>
      </c>
      <c r="D33" s="302" t="s">
        <v>194</v>
      </c>
      <c r="E33" s="303">
        <f t="shared" si="3"/>
        <v>271.29599999999999</v>
      </c>
      <c r="F33" s="242">
        <f t="shared" si="4"/>
        <v>4.3440000000000003</v>
      </c>
      <c r="G33" s="304">
        <v>20</v>
      </c>
      <c r="H33" s="242">
        <f t="shared" si="0"/>
        <v>5.21</v>
      </c>
      <c r="I33" s="242">
        <f>$E33*$H33</f>
        <v>1413.45216</v>
      </c>
      <c r="J33" s="300">
        <v>83665</v>
      </c>
      <c r="K33" s="301" t="s">
        <v>240</v>
      </c>
      <c r="L33" s="255"/>
      <c r="M33" s="337">
        <f>0.4*(M19*1.256+M20*1.57+M21*1.96+M22*2.35+M23*3.14+3.93*M24)</f>
        <v>271.29599999999999</v>
      </c>
      <c r="N33" s="305"/>
      <c r="O33" s="305"/>
      <c r="P33" s="305"/>
      <c r="Q33" s="305"/>
      <c r="R33" s="306"/>
      <c r="S33" s="294">
        <f t="shared" si="5"/>
        <v>271.29599999999999</v>
      </c>
      <c r="T33" s="308"/>
      <c r="U33" s="242">
        <f>[2]ORÇAMENTO!$U$16:$U$61</f>
        <v>5.43</v>
      </c>
      <c r="V33" s="308"/>
      <c r="W33" s="308">
        <f>E33*U33*1.2</f>
        <v>1767.7647359999999</v>
      </c>
      <c r="X33" s="290">
        <v>5.39</v>
      </c>
    </row>
    <row r="34" spans="1:26" s="9" customFormat="1" ht="42.75" x14ac:dyDescent="0.25">
      <c r="A34" s="299"/>
      <c r="B34" s="300" t="s">
        <v>271</v>
      </c>
      <c r="C34" s="301" t="s">
        <v>190</v>
      </c>
      <c r="D34" s="302" t="s">
        <v>12</v>
      </c>
      <c r="E34" s="303">
        <f t="shared" si="3"/>
        <v>0</v>
      </c>
      <c r="F34" s="242">
        <f t="shared" si="4"/>
        <v>1146.4159999999999</v>
      </c>
      <c r="G34" s="304">
        <v>20</v>
      </c>
      <c r="H34" s="242">
        <f t="shared" si="0"/>
        <v>1375.7</v>
      </c>
      <c r="I34" s="242">
        <f t="shared" si="1"/>
        <v>0</v>
      </c>
      <c r="J34" s="300" t="s">
        <v>191</v>
      </c>
      <c r="K34" s="309"/>
      <c r="L34" s="255"/>
      <c r="M34" s="311">
        <v>0</v>
      </c>
      <c r="N34" s="305"/>
      <c r="O34" s="305"/>
      <c r="P34" s="312">
        <f t="shared" ref="P34:P35" si="7">SUM(M34:O34)</f>
        <v>0</v>
      </c>
      <c r="Q34" s="305"/>
      <c r="R34" s="306">
        <v>0</v>
      </c>
      <c r="S34" s="294">
        <f t="shared" si="5"/>
        <v>0</v>
      </c>
      <c r="T34" s="308">
        <f t="shared" ref="T34" si="8">E34*R34*1.2</f>
        <v>0</v>
      </c>
      <c r="U34" s="242">
        <f>[2]ORÇAMENTO!$U$16:$U$61</f>
        <v>1433.02</v>
      </c>
      <c r="V34" s="308"/>
      <c r="W34" s="308"/>
      <c r="X34" s="290">
        <v>1455.08</v>
      </c>
    </row>
    <row r="35" spans="1:26" s="9" customFormat="1" ht="28.5" x14ac:dyDescent="0.25">
      <c r="A35" s="299"/>
      <c r="B35" s="300" t="s">
        <v>272</v>
      </c>
      <c r="C35" s="301" t="s">
        <v>273</v>
      </c>
      <c r="D35" s="302" t="s">
        <v>12</v>
      </c>
      <c r="E35" s="303">
        <f t="shared" si="3"/>
        <v>0</v>
      </c>
      <c r="F35" s="242">
        <f t="shared" si="4"/>
        <v>1146.4159999999999</v>
      </c>
      <c r="G35" s="304">
        <v>20</v>
      </c>
      <c r="H35" s="242">
        <f t="shared" si="0"/>
        <v>1375.7</v>
      </c>
      <c r="I35" s="242">
        <f t="shared" si="1"/>
        <v>0</v>
      </c>
      <c r="J35" s="300" t="s">
        <v>274</v>
      </c>
      <c r="K35" s="309"/>
      <c r="L35" s="255"/>
      <c r="M35" s="311">
        <v>0</v>
      </c>
      <c r="N35" s="305"/>
      <c r="O35" s="305"/>
      <c r="P35" s="312">
        <f t="shared" si="7"/>
        <v>0</v>
      </c>
      <c r="Q35" s="305"/>
      <c r="R35" s="306">
        <v>0</v>
      </c>
      <c r="S35" s="294">
        <f t="shared" si="5"/>
        <v>0</v>
      </c>
      <c r="T35" s="308"/>
      <c r="U35" s="242">
        <f>[2]ORÇAMENTO!$U$16:$U$61</f>
        <v>1433.02</v>
      </c>
      <c r="V35" s="308"/>
      <c r="W35" s="308"/>
      <c r="X35" s="290">
        <v>1455.08</v>
      </c>
    </row>
    <row r="36" spans="1:26" s="9" customFormat="1" ht="14.25" x14ac:dyDescent="0.25">
      <c r="A36" s="299"/>
      <c r="B36" s="300"/>
      <c r="C36" s="301"/>
      <c r="D36" s="302"/>
      <c r="E36" s="242">
        <f t="shared" si="3"/>
        <v>0</v>
      </c>
      <c r="F36" s="242">
        <f t="shared" si="4"/>
        <v>0</v>
      </c>
      <c r="G36" s="304"/>
      <c r="H36" s="242"/>
      <c r="I36" s="242"/>
      <c r="J36" s="300"/>
      <c r="K36" s="301"/>
      <c r="L36" s="255"/>
      <c r="M36" s="305"/>
      <c r="N36" s="305"/>
      <c r="O36" s="305"/>
      <c r="P36" s="305"/>
      <c r="Q36" s="305"/>
      <c r="R36" s="306"/>
      <c r="S36" s="306"/>
      <c r="T36" s="308"/>
      <c r="U36" s="242">
        <f>[2]ORÇAMENTO!$U$16:$U$61</f>
        <v>0</v>
      </c>
      <c r="V36" s="308"/>
      <c r="W36" s="308">
        <f>E36*U36*1.2</f>
        <v>0</v>
      </c>
      <c r="X36" s="242"/>
    </row>
    <row r="37" spans="1:26" s="8" customFormat="1" ht="15" x14ac:dyDescent="0.25">
      <c r="A37" s="344"/>
      <c r="B37" s="345">
        <v>2</v>
      </c>
      <c r="C37" s="346" t="s">
        <v>21</v>
      </c>
      <c r="D37" s="347"/>
      <c r="E37" s="349"/>
      <c r="F37" s="349"/>
      <c r="G37" s="349"/>
      <c r="H37" s="348"/>
      <c r="I37" s="348">
        <f>SUM(I38:I49)</f>
        <v>272117.58554912003</v>
      </c>
      <c r="J37" s="345"/>
      <c r="K37" s="346"/>
      <c r="L37" s="255"/>
      <c r="M37" s="296"/>
      <c r="N37" s="296"/>
      <c r="O37" s="296"/>
      <c r="P37" s="296"/>
      <c r="Q37" s="296"/>
      <c r="R37" s="297"/>
      <c r="S37" s="313"/>
      <c r="T37" s="295"/>
      <c r="U37" s="242">
        <f>[2]ORÇAMENTO!$U$16:$U$61</f>
        <v>0</v>
      </c>
      <c r="V37" s="295"/>
      <c r="W37" s="308">
        <f>E37*U37*1.2</f>
        <v>0</v>
      </c>
      <c r="X37" s="239"/>
    </row>
    <row r="38" spans="1:26" s="9" customFormat="1" ht="28.5" x14ac:dyDescent="0.25">
      <c r="A38" s="286"/>
      <c r="B38" s="300" t="s">
        <v>246</v>
      </c>
      <c r="C38" s="301" t="s">
        <v>247</v>
      </c>
      <c r="D38" s="302" t="s">
        <v>196</v>
      </c>
      <c r="E38" s="303">
        <f>S38</f>
        <v>3519.7476699999997</v>
      </c>
      <c r="F38" s="242">
        <f t="shared" si="4"/>
        <v>0.97599999999999998</v>
      </c>
      <c r="G38" s="304">
        <v>20</v>
      </c>
      <c r="H38" s="242">
        <f t="shared" ref="H38:H49" si="9">ROUND($F38*(1+$G38/100),2)</f>
        <v>1.17</v>
      </c>
      <c r="I38" s="242">
        <f>E38*H38</f>
        <v>4118.1047738999996</v>
      </c>
      <c r="J38" s="300">
        <v>72961</v>
      </c>
      <c r="K38" s="301"/>
      <c r="L38" s="255"/>
      <c r="M38" s="335">
        <f>[3]PAVIMENTAÇÃO!$G$19</f>
        <v>3519.7476699999997</v>
      </c>
      <c r="N38" s="305"/>
      <c r="O38" s="305"/>
      <c r="P38" s="305"/>
      <c r="Q38" s="305"/>
      <c r="R38" s="306"/>
      <c r="S38" s="314">
        <f>SUM(M38:R38)</f>
        <v>3519.7476699999997</v>
      </c>
      <c r="T38" s="295"/>
      <c r="U38" s="242">
        <v>1.22</v>
      </c>
      <c r="V38" s="295"/>
      <c r="W38" s="308"/>
      <c r="X38" s="290">
        <v>1.25</v>
      </c>
    </row>
    <row r="39" spans="1:26" s="9" customFormat="1" ht="57.75" x14ac:dyDescent="0.25">
      <c r="A39" s="286"/>
      <c r="B39" s="300" t="s">
        <v>248</v>
      </c>
      <c r="C39" s="301" t="s">
        <v>287</v>
      </c>
      <c r="D39" s="302" t="s">
        <v>172</v>
      </c>
      <c r="E39" s="303">
        <f t="shared" ref="E39:E49" si="10">S39</f>
        <v>450.53051499999998</v>
      </c>
      <c r="F39" s="290">
        <f>U39*$V$10</f>
        <v>97.67</v>
      </c>
      <c r="G39" s="304">
        <v>20</v>
      </c>
      <c r="H39" s="242">
        <f t="shared" si="9"/>
        <v>117.2</v>
      </c>
      <c r="I39" s="242">
        <f>E39*H39</f>
        <v>52802.176357999997</v>
      </c>
      <c r="J39" s="241">
        <v>96400</v>
      </c>
      <c r="K39" s="301"/>
      <c r="L39" s="255"/>
      <c r="M39" s="335">
        <f>[3]PAVIMENTAÇÃO!$G$14</f>
        <v>450.53051499999998</v>
      </c>
      <c r="N39" s="305"/>
      <c r="O39" s="305"/>
      <c r="P39" s="305"/>
      <c r="Q39" s="305"/>
      <c r="R39" s="306"/>
      <c r="S39" s="314">
        <f>SUM(M39:R39)</f>
        <v>450.53051499999998</v>
      </c>
      <c r="T39" s="295"/>
      <c r="U39" s="290">
        <v>97.67</v>
      </c>
      <c r="V39" s="295"/>
      <c r="W39" s="308"/>
      <c r="X39" s="290">
        <v>99.2</v>
      </c>
    </row>
    <row r="40" spans="1:26" s="9" customFormat="1" ht="28.5" x14ac:dyDescent="0.2">
      <c r="A40" s="286"/>
      <c r="B40" s="300" t="s">
        <v>262</v>
      </c>
      <c r="C40" s="301" t="s">
        <v>282</v>
      </c>
      <c r="D40" s="302" t="s">
        <v>195</v>
      </c>
      <c r="E40" s="303">
        <f t="shared" si="10"/>
        <v>9010.6103000000003</v>
      </c>
      <c r="F40" s="290">
        <f>U40*$V$10</f>
        <v>0.74</v>
      </c>
      <c r="G40" s="304">
        <v>15</v>
      </c>
      <c r="H40" s="242">
        <f t="shared" si="9"/>
        <v>0.85</v>
      </c>
      <c r="I40" s="242">
        <f>E40*H40</f>
        <v>7659.0187550000001</v>
      </c>
      <c r="J40" s="300">
        <v>83356</v>
      </c>
      <c r="K40" s="315" t="s">
        <v>263</v>
      </c>
      <c r="L40" s="255"/>
      <c r="M40" s="331">
        <f>M39*20</f>
        <v>9010.6103000000003</v>
      </c>
      <c r="N40" s="305"/>
      <c r="O40" s="305"/>
      <c r="P40" s="305"/>
      <c r="Q40" s="305"/>
      <c r="R40" s="306"/>
      <c r="S40" s="314">
        <f>SUM(M40:R40)</f>
        <v>9010.6103000000003</v>
      </c>
      <c r="T40" s="295"/>
      <c r="U40" s="290">
        <v>0.74</v>
      </c>
      <c r="V40" s="295"/>
      <c r="W40" s="308"/>
      <c r="X40" s="290">
        <v>0.77</v>
      </c>
      <c r="Y40" s="308"/>
      <c r="Z40" s="308"/>
    </row>
    <row r="41" spans="1:26" s="9" customFormat="1" ht="42.75" x14ac:dyDescent="0.25">
      <c r="A41" s="286"/>
      <c r="B41" s="300" t="s">
        <v>249</v>
      </c>
      <c r="C41" s="301" t="s">
        <v>277</v>
      </c>
      <c r="D41" s="302" t="s">
        <v>172</v>
      </c>
      <c r="E41" s="303">
        <f t="shared" si="10"/>
        <v>333.18404499999997</v>
      </c>
      <c r="F41" s="290">
        <f>U41*$V$10</f>
        <v>108.35</v>
      </c>
      <c r="G41" s="304">
        <v>20</v>
      </c>
      <c r="H41" s="242">
        <f t="shared" si="9"/>
        <v>130.02000000000001</v>
      </c>
      <c r="I41" s="242">
        <f>E41*H41</f>
        <v>43320.589530899997</v>
      </c>
      <c r="J41" s="300">
        <v>96396</v>
      </c>
      <c r="K41" s="301"/>
      <c r="L41" s="255"/>
      <c r="M41" s="335">
        <f>[3]PAVIMENTAÇÃO!$G$12</f>
        <v>333.18404499999997</v>
      </c>
      <c r="N41" s="305"/>
      <c r="O41" s="305"/>
      <c r="P41" s="305"/>
      <c r="Q41" s="305"/>
      <c r="R41" s="306"/>
      <c r="S41" s="314">
        <f>M41+N41+O41+P41+Q41+R41</f>
        <v>333.18404499999997</v>
      </c>
      <c r="T41" s="295"/>
      <c r="U41" s="290">
        <v>108.35</v>
      </c>
      <c r="V41" s="295"/>
      <c r="W41" s="308"/>
      <c r="X41" s="290">
        <v>110</v>
      </c>
    </row>
    <row r="42" spans="1:26" s="9" customFormat="1" ht="28.5" x14ac:dyDescent="0.2">
      <c r="A42" s="286"/>
      <c r="B42" s="300" t="s">
        <v>251</v>
      </c>
      <c r="C42" s="301" t="s">
        <v>250</v>
      </c>
      <c r="D42" s="302" t="s">
        <v>195</v>
      </c>
      <c r="E42" s="303">
        <f t="shared" si="10"/>
        <v>6663.6808999999994</v>
      </c>
      <c r="F42" s="290">
        <f>U42*$V$10</f>
        <v>0.74</v>
      </c>
      <c r="G42" s="304">
        <v>20</v>
      </c>
      <c r="H42" s="242">
        <f t="shared" si="9"/>
        <v>0.89</v>
      </c>
      <c r="I42" s="242">
        <f t="shared" ref="I42" si="11">$E42*$H42</f>
        <v>5930.6760009999998</v>
      </c>
      <c r="J42" s="300">
        <v>83356</v>
      </c>
      <c r="K42" s="315" t="s">
        <v>263</v>
      </c>
      <c r="L42" s="255"/>
      <c r="M42" s="331">
        <f t="shared" ref="M42" si="12">M41*20</f>
        <v>6663.6808999999994</v>
      </c>
      <c r="N42" s="305"/>
      <c r="O42" s="305"/>
      <c r="P42" s="305"/>
      <c r="Q42" s="305"/>
      <c r="R42" s="306"/>
      <c r="S42" s="314">
        <f>R42+Q42+P42+O42+N42+M42</f>
        <v>6663.6808999999994</v>
      </c>
      <c r="T42" s="295"/>
      <c r="U42" s="290">
        <v>0.74</v>
      </c>
      <c r="V42" s="295"/>
      <c r="W42" s="308"/>
      <c r="X42" s="290">
        <v>0.77</v>
      </c>
    </row>
    <row r="43" spans="1:26" s="8" customFormat="1" ht="28.5" x14ac:dyDescent="0.25">
      <c r="A43" s="299"/>
      <c r="B43" s="300" t="s">
        <v>253</v>
      </c>
      <c r="C43" s="301" t="s">
        <v>252</v>
      </c>
      <c r="D43" s="302" t="s">
        <v>196</v>
      </c>
      <c r="E43" s="303">
        <f t="shared" si="10"/>
        <v>3240.5439999999999</v>
      </c>
      <c r="F43" s="290">
        <f>U43*$U$10</f>
        <v>5.048</v>
      </c>
      <c r="G43" s="304">
        <v>20</v>
      </c>
      <c r="H43" s="242">
        <f t="shared" si="9"/>
        <v>6.06</v>
      </c>
      <c r="I43" s="242">
        <f t="shared" ref="I43:I49" si="13">$E43*$H43</f>
        <v>19637.696639999998</v>
      </c>
      <c r="J43" s="300">
        <v>96401</v>
      </c>
      <c r="K43" s="301"/>
      <c r="L43" s="255"/>
      <c r="M43" s="335">
        <f>[3]PAVIMENTAÇÃO!$G$17</f>
        <v>3240.5439999999999</v>
      </c>
      <c r="N43" s="305"/>
      <c r="O43" s="305"/>
      <c r="P43" s="305"/>
      <c r="Q43" s="305"/>
      <c r="R43" s="306"/>
      <c r="S43" s="294">
        <f>SUM(M43:R43)</f>
        <v>3240.5439999999999</v>
      </c>
      <c r="T43" s="308"/>
      <c r="U43" s="290">
        <v>6.31</v>
      </c>
      <c r="V43" s="308"/>
      <c r="W43" s="308">
        <f t="shared" ref="W43:W68" si="14">E43*U43*1.2</f>
        <v>24537.399167999996</v>
      </c>
      <c r="X43" s="290">
        <v>5.44</v>
      </c>
    </row>
    <row r="44" spans="1:26" s="9" customFormat="1" ht="42.75" x14ac:dyDescent="0.25">
      <c r="A44" s="299"/>
      <c r="B44" s="300" t="s">
        <v>255</v>
      </c>
      <c r="C44" s="301" t="s">
        <v>254</v>
      </c>
      <c r="D44" s="302" t="s">
        <v>196</v>
      </c>
      <c r="E44" s="303">
        <f t="shared" si="10"/>
        <v>3240.5439999999999</v>
      </c>
      <c r="F44" s="290">
        <f>U44*$U$10</f>
        <v>1.008</v>
      </c>
      <c r="G44" s="304">
        <v>20</v>
      </c>
      <c r="H44" s="242">
        <f t="shared" si="9"/>
        <v>1.21</v>
      </c>
      <c r="I44" s="242">
        <f t="shared" si="13"/>
        <v>3921.0582399999998</v>
      </c>
      <c r="J44" s="300">
        <v>96402</v>
      </c>
      <c r="K44" s="301"/>
      <c r="L44" s="255"/>
      <c r="M44" s="335">
        <f>[3]PAVIMENTAÇÃO!$G$16</f>
        <v>3240.5439999999999</v>
      </c>
      <c r="N44" s="305"/>
      <c r="O44" s="305"/>
      <c r="P44" s="305"/>
      <c r="Q44" s="305"/>
      <c r="R44" s="306"/>
      <c r="S44" s="294">
        <f>SUM(M44:R44)</f>
        <v>3240.5439999999999</v>
      </c>
      <c r="T44" s="308"/>
      <c r="U44" s="290">
        <v>1.26</v>
      </c>
      <c r="V44" s="308"/>
      <c r="W44" s="308">
        <f t="shared" si="14"/>
        <v>4899.7025279999998</v>
      </c>
      <c r="X44" s="290">
        <v>1.1499999999999999</v>
      </c>
    </row>
    <row r="45" spans="1:26" s="9" customFormat="1" ht="58.5" x14ac:dyDescent="0.25">
      <c r="A45" s="299"/>
      <c r="B45" s="300" t="s">
        <v>257</v>
      </c>
      <c r="C45" s="301" t="s">
        <v>283</v>
      </c>
      <c r="D45" s="302" t="s">
        <v>256</v>
      </c>
      <c r="E45" s="332">
        <f t="shared" si="10"/>
        <v>18.633127999999999</v>
      </c>
      <c r="F45" s="290">
        <f>U45*$V$10</f>
        <v>2926.69</v>
      </c>
      <c r="G45" s="334">
        <v>15</v>
      </c>
      <c r="H45" s="242">
        <f t="shared" si="9"/>
        <v>3365.69</v>
      </c>
      <c r="I45" s="333">
        <f t="shared" si="13"/>
        <v>62713.332578319998</v>
      </c>
      <c r="J45" s="329" t="s">
        <v>284</v>
      </c>
      <c r="K45" s="301"/>
      <c r="L45" s="255"/>
      <c r="M45" s="335">
        <f>[3]PAVIMENTAÇÃO!$G$10</f>
        <v>18.633127999999999</v>
      </c>
      <c r="N45" s="305"/>
      <c r="O45" s="305"/>
      <c r="P45" s="305"/>
      <c r="Q45" s="305"/>
      <c r="R45" s="306"/>
      <c r="S45" s="294">
        <f t="shared" ref="S45:S46" si="15">SUM(M45:R45)</f>
        <v>18.633127999999999</v>
      </c>
      <c r="T45" s="308"/>
      <c r="U45" s="290">
        <v>2926.69</v>
      </c>
      <c r="V45" s="308"/>
      <c r="W45" s="308"/>
      <c r="X45" s="290">
        <v>2576.5</v>
      </c>
      <c r="Y45" s="308"/>
      <c r="Z45" s="308"/>
    </row>
    <row r="46" spans="1:26" s="9" customFormat="1" ht="57.75" x14ac:dyDescent="0.25">
      <c r="A46" s="299"/>
      <c r="B46" s="300" t="s">
        <v>264</v>
      </c>
      <c r="C46" s="301" t="s">
        <v>286</v>
      </c>
      <c r="D46" s="302" t="s">
        <v>256</v>
      </c>
      <c r="E46" s="303">
        <f t="shared" si="10"/>
        <v>324.05439999999999</v>
      </c>
      <c r="F46" s="290">
        <f>U46*$V$10</f>
        <v>108.19</v>
      </c>
      <c r="G46" s="304">
        <v>20</v>
      </c>
      <c r="H46" s="242">
        <f t="shared" si="9"/>
        <v>129.83000000000001</v>
      </c>
      <c r="I46" s="242">
        <f t="shared" si="13"/>
        <v>42071.982752000004</v>
      </c>
      <c r="J46" s="316">
        <v>4011466</v>
      </c>
      <c r="K46" s="301"/>
      <c r="L46" s="255"/>
      <c r="M46" s="335">
        <f>[3]PAVIMENTAÇÃO!$G$8</f>
        <v>324.05439999999999</v>
      </c>
      <c r="N46" s="305"/>
      <c r="O46" s="305"/>
      <c r="P46" s="305"/>
      <c r="Q46" s="305"/>
      <c r="R46" s="306"/>
      <c r="S46" s="294">
        <f t="shared" si="15"/>
        <v>324.05439999999999</v>
      </c>
      <c r="T46" s="308"/>
      <c r="U46" s="290">
        <v>108.19</v>
      </c>
      <c r="V46" s="308"/>
      <c r="W46" s="308">
        <f t="shared" ref="W46" si="16">E46*U46*1.2</f>
        <v>42071.334643199996</v>
      </c>
      <c r="X46" s="290">
        <v>108.19</v>
      </c>
      <c r="Y46" s="308"/>
      <c r="Z46" s="308"/>
    </row>
    <row r="47" spans="1:26" s="9" customFormat="1" ht="43.5" x14ac:dyDescent="0.25">
      <c r="A47" s="299"/>
      <c r="B47" s="300" t="s">
        <v>279</v>
      </c>
      <c r="C47" s="301" t="s">
        <v>288</v>
      </c>
      <c r="D47" s="302" t="s">
        <v>285</v>
      </c>
      <c r="E47" s="303">
        <f t="shared" si="10"/>
        <v>6481.0879999999997</v>
      </c>
      <c r="F47" s="290">
        <f>U47*$V$10</f>
        <v>0.69</v>
      </c>
      <c r="G47" s="304">
        <v>15</v>
      </c>
      <c r="H47" s="242">
        <f t="shared" si="9"/>
        <v>0.79</v>
      </c>
      <c r="I47" s="242">
        <f t="shared" si="13"/>
        <v>5120.0595199999998</v>
      </c>
      <c r="J47" s="330" t="s">
        <v>289</v>
      </c>
      <c r="K47" s="301"/>
      <c r="L47" s="255"/>
      <c r="M47" s="336">
        <f>M46*20</f>
        <v>6481.0879999999997</v>
      </c>
      <c r="N47" s="305"/>
      <c r="O47" s="305"/>
      <c r="P47" s="305"/>
      <c r="Q47" s="305"/>
      <c r="R47" s="306"/>
      <c r="S47" s="294">
        <f t="shared" ref="S47" si="17">SUM(M47:R47)</f>
        <v>6481.0879999999997</v>
      </c>
      <c r="T47" s="308"/>
      <c r="U47" s="290">
        <v>0.69</v>
      </c>
      <c r="V47" s="308"/>
      <c r="W47" s="308"/>
      <c r="X47" s="290">
        <v>0.73</v>
      </c>
      <c r="Y47" s="308"/>
      <c r="Z47" s="308"/>
    </row>
    <row r="48" spans="1:26" s="9" customFormat="1" ht="28.5" x14ac:dyDescent="0.25">
      <c r="A48" s="299"/>
      <c r="B48" s="300" t="s">
        <v>280</v>
      </c>
      <c r="C48" s="301" t="s">
        <v>258</v>
      </c>
      <c r="D48" s="302" t="s">
        <v>175</v>
      </c>
      <c r="E48" s="303">
        <f t="shared" si="10"/>
        <v>767.56</v>
      </c>
      <c r="F48" s="242">
        <f t="shared" si="4"/>
        <v>26.951999999999998</v>
      </c>
      <c r="G48" s="304">
        <v>20</v>
      </c>
      <c r="H48" s="242">
        <f t="shared" si="9"/>
        <v>32.340000000000003</v>
      </c>
      <c r="I48" s="242">
        <f t="shared" si="13"/>
        <v>24822.8904</v>
      </c>
      <c r="J48" s="300">
        <v>94273</v>
      </c>
      <c r="K48" s="301" t="s">
        <v>197</v>
      </c>
      <c r="L48" s="255"/>
      <c r="M48" s="335">
        <f>[3]PAVIMENTAÇÃO!$G$11</f>
        <v>767.56</v>
      </c>
      <c r="N48" s="305"/>
      <c r="O48" s="305"/>
      <c r="P48" s="305"/>
      <c r="Q48" s="305"/>
      <c r="R48" s="306"/>
      <c r="S48" s="294">
        <f>SUM(M48:R48)</f>
        <v>767.56</v>
      </c>
      <c r="T48" s="308"/>
      <c r="U48" s="242">
        <v>33.69</v>
      </c>
      <c r="V48" s="308"/>
      <c r="W48" s="308">
        <f t="shared" si="14"/>
        <v>31030.915679999991</v>
      </c>
      <c r="X48" s="290">
        <v>35.85</v>
      </c>
    </row>
    <row r="49" spans="1:24" s="9" customFormat="1" ht="28.5" x14ac:dyDescent="0.25">
      <c r="A49" s="299"/>
      <c r="B49" s="300" t="s">
        <v>281</v>
      </c>
      <c r="C49" s="301" t="s">
        <v>265</v>
      </c>
      <c r="D49" s="302" t="s">
        <v>175</v>
      </c>
      <c r="E49" s="303">
        <f t="shared" si="10"/>
        <v>0</v>
      </c>
      <c r="F49" s="242">
        <f t="shared" si="4"/>
        <v>24.8</v>
      </c>
      <c r="G49" s="304">
        <v>20</v>
      </c>
      <c r="H49" s="242">
        <f t="shared" si="9"/>
        <v>29.76</v>
      </c>
      <c r="I49" s="242">
        <f t="shared" si="13"/>
        <v>0</v>
      </c>
      <c r="J49" s="300">
        <v>94273</v>
      </c>
      <c r="K49" s="301"/>
      <c r="L49" s="255"/>
      <c r="M49" s="335">
        <v>0</v>
      </c>
      <c r="N49" s="305"/>
      <c r="O49" s="305"/>
      <c r="P49" s="305"/>
      <c r="Q49" s="305"/>
      <c r="R49" s="306"/>
      <c r="S49" s="317">
        <f>SUM(M49:R49)</f>
        <v>0</v>
      </c>
      <c r="T49" s="308"/>
      <c r="U49" s="242">
        <v>31</v>
      </c>
      <c r="V49" s="308"/>
      <c r="W49" s="308"/>
      <c r="X49" s="290">
        <v>35.85</v>
      </c>
    </row>
    <row r="50" spans="1:24" s="9" customFormat="1" ht="14.25" x14ac:dyDescent="0.25">
      <c r="A50" s="299"/>
      <c r="B50" s="300"/>
      <c r="C50" s="301"/>
      <c r="D50" s="302"/>
      <c r="E50" s="303"/>
      <c r="F50" s="242">
        <f t="shared" si="4"/>
        <v>0</v>
      </c>
      <c r="G50" s="304"/>
      <c r="H50" s="242"/>
      <c r="I50" s="242"/>
      <c r="J50" s="310"/>
      <c r="K50" s="301"/>
      <c r="L50" s="255"/>
      <c r="M50" s="305"/>
      <c r="N50" s="305"/>
      <c r="O50" s="305"/>
      <c r="P50" s="305"/>
      <c r="Q50" s="305"/>
      <c r="R50" s="306"/>
      <c r="S50" s="317"/>
      <c r="T50" s="308"/>
      <c r="U50" s="242"/>
      <c r="V50" s="308"/>
      <c r="W50" s="308"/>
      <c r="X50" s="242"/>
    </row>
    <row r="51" spans="1:24" s="9" customFormat="1" ht="15" x14ac:dyDescent="0.25">
      <c r="A51" s="344"/>
      <c r="B51" s="345">
        <v>3</v>
      </c>
      <c r="C51" s="346" t="s">
        <v>198</v>
      </c>
      <c r="D51" s="347"/>
      <c r="E51" s="347"/>
      <c r="F51" s="347"/>
      <c r="G51" s="347"/>
      <c r="H51" s="347"/>
      <c r="I51" s="348">
        <f>SUM(I52:I58)</f>
        <v>9431.4665600000008</v>
      </c>
      <c r="J51" s="345"/>
      <c r="K51" s="346"/>
      <c r="L51" s="255"/>
      <c r="M51" s="296"/>
      <c r="N51" s="296"/>
      <c r="O51" s="296"/>
      <c r="P51" s="296"/>
      <c r="Q51" s="296"/>
      <c r="R51" s="297"/>
      <c r="S51" s="313"/>
      <c r="T51" s="295"/>
      <c r="U51" s="242"/>
      <c r="V51" s="295"/>
      <c r="W51" s="308">
        <f t="shared" si="14"/>
        <v>0</v>
      </c>
      <c r="X51" s="239"/>
    </row>
    <row r="52" spans="1:24" s="9" customFormat="1" ht="57" x14ac:dyDescent="0.25">
      <c r="A52" s="299"/>
      <c r="B52" s="300" t="s">
        <v>199</v>
      </c>
      <c r="C52" s="301" t="s">
        <v>200</v>
      </c>
      <c r="D52" s="302" t="s">
        <v>12</v>
      </c>
      <c r="E52" s="303">
        <f t="shared" si="3"/>
        <v>6</v>
      </c>
      <c r="F52" s="242">
        <f t="shared" si="4"/>
        <v>198.87200000000001</v>
      </c>
      <c r="G52" s="304">
        <v>20</v>
      </c>
      <c r="H52" s="242">
        <f t="shared" ref="H52" si="18">ROUND($F52*(1+$G52/100),2)</f>
        <v>238.65</v>
      </c>
      <c r="I52" s="242">
        <f t="shared" ref="I52:I64" si="19">$E52*$H52</f>
        <v>1431.9</v>
      </c>
      <c r="J52" s="300" t="s">
        <v>201</v>
      </c>
      <c r="K52" s="301" t="s">
        <v>202</v>
      </c>
      <c r="L52" s="255"/>
      <c r="M52" s="335">
        <f>[3]SINALIZAÇÃO!$G$17</f>
        <v>6</v>
      </c>
      <c r="N52" s="305"/>
      <c r="O52" s="305"/>
      <c r="P52" s="305"/>
      <c r="Q52" s="305"/>
      <c r="R52" s="306"/>
      <c r="S52" s="294">
        <f t="shared" ref="S52:S58" si="20">SUM(M52:R52)</f>
        <v>6</v>
      </c>
      <c r="T52" s="308"/>
      <c r="U52" s="242">
        <v>248.59</v>
      </c>
      <c r="V52" s="308"/>
      <c r="W52" s="308">
        <f t="shared" si="14"/>
        <v>1789.848</v>
      </c>
      <c r="X52" s="242">
        <v>248.59</v>
      </c>
    </row>
    <row r="53" spans="1:24" s="9" customFormat="1" ht="57" x14ac:dyDescent="0.25">
      <c r="A53" s="299"/>
      <c r="B53" s="300" t="s">
        <v>203</v>
      </c>
      <c r="C53" s="301" t="s">
        <v>204</v>
      </c>
      <c r="D53" s="302" t="s">
        <v>12</v>
      </c>
      <c r="E53" s="303">
        <f t="shared" si="3"/>
        <v>7</v>
      </c>
      <c r="F53" s="242">
        <f t="shared" si="4"/>
        <v>234.352</v>
      </c>
      <c r="G53" s="304">
        <v>20</v>
      </c>
      <c r="H53" s="242">
        <f t="shared" ref="H53:H64" si="21">ROUND($F53*(1+$G53/100),2)</f>
        <v>281.22000000000003</v>
      </c>
      <c r="I53" s="242">
        <f t="shared" si="19"/>
        <v>1968.5400000000002</v>
      </c>
      <c r="J53" s="300" t="s">
        <v>205</v>
      </c>
      <c r="K53" s="301" t="s">
        <v>206</v>
      </c>
      <c r="L53" s="255"/>
      <c r="M53" s="335">
        <f>[3]SINALIZAÇÃO!$G$16</f>
        <v>7</v>
      </c>
      <c r="N53" s="305"/>
      <c r="O53" s="305"/>
      <c r="P53" s="305"/>
      <c r="Q53" s="305"/>
      <c r="R53" s="306"/>
      <c r="S53" s="294">
        <f t="shared" si="20"/>
        <v>7</v>
      </c>
      <c r="T53" s="308"/>
      <c r="U53" s="242">
        <v>292.94</v>
      </c>
      <c r="V53" s="308"/>
      <c r="W53" s="308">
        <f t="shared" si="14"/>
        <v>2460.6959999999999</v>
      </c>
      <c r="X53" s="242">
        <v>292.94</v>
      </c>
    </row>
    <row r="54" spans="1:24" s="9" customFormat="1" ht="57" x14ac:dyDescent="0.25">
      <c r="A54" s="299"/>
      <c r="B54" s="300" t="s">
        <v>207</v>
      </c>
      <c r="C54" s="301" t="s">
        <v>208</v>
      </c>
      <c r="D54" s="302" t="s">
        <v>12</v>
      </c>
      <c r="E54" s="303">
        <f t="shared" si="3"/>
        <v>2</v>
      </c>
      <c r="F54" s="242">
        <f t="shared" si="4"/>
        <v>187.52</v>
      </c>
      <c r="G54" s="304">
        <v>20</v>
      </c>
      <c r="H54" s="242">
        <f t="shared" si="21"/>
        <v>225.02</v>
      </c>
      <c r="I54" s="242">
        <f>$E54*$H54</f>
        <v>450.04</v>
      </c>
      <c r="J54" s="300" t="s">
        <v>209</v>
      </c>
      <c r="K54" s="301" t="s">
        <v>202</v>
      </c>
      <c r="L54" s="255"/>
      <c r="M54" s="335">
        <f>[3]SINALIZAÇÃO!$G$19</f>
        <v>2</v>
      </c>
      <c r="N54" s="305"/>
      <c r="O54" s="305"/>
      <c r="P54" s="305"/>
      <c r="Q54" s="305"/>
      <c r="R54" s="306"/>
      <c r="S54" s="294">
        <f t="shared" si="20"/>
        <v>2</v>
      </c>
      <c r="T54" s="308"/>
      <c r="U54" s="242">
        <v>234.4</v>
      </c>
      <c r="V54" s="308"/>
      <c r="W54" s="308">
        <f t="shared" si="14"/>
        <v>562.55999999999995</v>
      </c>
      <c r="X54" s="242">
        <v>234.4</v>
      </c>
    </row>
    <row r="55" spans="1:24" s="8" customFormat="1" ht="42.75" x14ac:dyDescent="0.25">
      <c r="A55" s="299"/>
      <c r="B55" s="300" t="s">
        <v>210</v>
      </c>
      <c r="C55" s="301" t="s">
        <v>211</v>
      </c>
      <c r="D55" s="302" t="s">
        <v>12</v>
      </c>
      <c r="E55" s="303">
        <f t="shared" si="3"/>
        <v>1</v>
      </c>
      <c r="F55" s="242">
        <f t="shared" si="4"/>
        <v>71.144000000000005</v>
      </c>
      <c r="G55" s="304">
        <v>20</v>
      </c>
      <c r="H55" s="242">
        <f t="shared" si="21"/>
        <v>85.37</v>
      </c>
      <c r="I55" s="242">
        <f>$E55*$H55</f>
        <v>85.37</v>
      </c>
      <c r="J55" s="300" t="s">
        <v>212</v>
      </c>
      <c r="K55" s="301" t="s">
        <v>206</v>
      </c>
      <c r="L55" s="255"/>
      <c r="M55" s="335">
        <f>[3]SINALIZAÇÃO!$G$18</f>
        <v>1</v>
      </c>
      <c r="N55" s="305"/>
      <c r="O55" s="305"/>
      <c r="P55" s="305"/>
      <c r="Q55" s="305"/>
      <c r="R55" s="306"/>
      <c r="S55" s="294">
        <f t="shared" si="20"/>
        <v>1</v>
      </c>
      <c r="T55" s="308"/>
      <c r="U55" s="242">
        <v>88.93</v>
      </c>
      <c r="V55" s="308"/>
      <c r="W55" s="308">
        <f t="shared" si="14"/>
        <v>106.71600000000001</v>
      </c>
      <c r="X55" s="290">
        <v>86.6</v>
      </c>
    </row>
    <row r="56" spans="1:24" s="9" customFormat="1" ht="28.5" x14ac:dyDescent="0.25">
      <c r="A56" s="299"/>
      <c r="B56" s="300" t="s">
        <v>213</v>
      </c>
      <c r="C56" s="301" t="s">
        <v>214</v>
      </c>
      <c r="D56" s="302" t="s">
        <v>196</v>
      </c>
      <c r="E56" s="303">
        <f t="shared" si="3"/>
        <v>2.5</v>
      </c>
      <c r="F56" s="242">
        <f t="shared" si="4"/>
        <v>256.64800000000002</v>
      </c>
      <c r="G56" s="304">
        <v>20</v>
      </c>
      <c r="H56" s="242">
        <f t="shared" si="21"/>
        <v>307.98</v>
      </c>
      <c r="I56" s="242">
        <f t="shared" si="19"/>
        <v>769.95</v>
      </c>
      <c r="J56" s="300" t="s">
        <v>215</v>
      </c>
      <c r="K56" s="301" t="s">
        <v>202</v>
      </c>
      <c r="L56" s="255"/>
      <c r="M56" s="305">
        <v>2.5</v>
      </c>
      <c r="N56" s="305"/>
      <c r="O56" s="305"/>
      <c r="P56" s="305"/>
      <c r="Q56" s="305"/>
      <c r="R56" s="306"/>
      <c r="S56" s="294">
        <f t="shared" si="20"/>
        <v>2.5</v>
      </c>
      <c r="T56" s="308"/>
      <c r="U56" s="242">
        <v>320.81</v>
      </c>
      <c r="V56" s="308"/>
      <c r="W56" s="308">
        <f t="shared" si="14"/>
        <v>962.43</v>
      </c>
      <c r="X56" s="290">
        <v>317.75</v>
      </c>
    </row>
    <row r="57" spans="1:24" s="9" customFormat="1" ht="57" x14ac:dyDescent="0.25">
      <c r="A57" s="299"/>
      <c r="B57" s="300" t="s">
        <v>216</v>
      </c>
      <c r="C57" s="301" t="s">
        <v>217</v>
      </c>
      <c r="D57" s="302" t="s">
        <v>12</v>
      </c>
      <c r="E57" s="332">
        <f t="shared" si="3"/>
        <v>15</v>
      </c>
      <c r="F57" s="242">
        <f t="shared" si="4"/>
        <v>192.96800000000002</v>
      </c>
      <c r="G57" s="304">
        <v>20</v>
      </c>
      <c r="H57" s="242">
        <f t="shared" si="21"/>
        <v>231.56</v>
      </c>
      <c r="I57" s="242">
        <f t="shared" si="19"/>
        <v>3473.4</v>
      </c>
      <c r="J57" s="300">
        <v>5213863</v>
      </c>
      <c r="K57" s="301" t="s">
        <v>202</v>
      </c>
      <c r="L57" s="255"/>
      <c r="M57" s="331">
        <f>(M52+M53+M54)</f>
        <v>15</v>
      </c>
      <c r="N57" s="305"/>
      <c r="O57" s="305"/>
      <c r="P57" s="305"/>
      <c r="Q57" s="305"/>
      <c r="R57" s="306"/>
      <c r="S57" s="294">
        <f t="shared" si="20"/>
        <v>15</v>
      </c>
      <c r="T57" s="308"/>
      <c r="U57" s="242">
        <v>241.21</v>
      </c>
      <c r="V57" s="308"/>
      <c r="W57" s="308">
        <f t="shared" si="14"/>
        <v>4341.78</v>
      </c>
      <c r="X57" s="242">
        <v>241.21</v>
      </c>
    </row>
    <row r="58" spans="1:24" s="9" customFormat="1" ht="42.75" x14ac:dyDescent="0.25">
      <c r="A58" s="299"/>
      <c r="B58" s="300" t="s">
        <v>218</v>
      </c>
      <c r="C58" s="301" t="s">
        <v>219</v>
      </c>
      <c r="D58" s="302" t="s">
        <v>32</v>
      </c>
      <c r="E58" s="332">
        <f t="shared" si="3"/>
        <v>64.152999999999992</v>
      </c>
      <c r="F58" s="242">
        <f t="shared" si="4"/>
        <v>16.263999999999999</v>
      </c>
      <c r="G58" s="304">
        <v>20</v>
      </c>
      <c r="H58" s="242">
        <f t="shared" si="21"/>
        <v>19.52</v>
      </c>
      <c r="I58" s="242">
        <f t="shared" si="19"/>
        <v>1252.2665599999998</v>
      </c>
      <c r="J58" s="300">
        <v>72947</v>
      </c>
      <c r="K58" s="301" t="s">
        <v>220</v>
      </c>
      <c r="L58" s="255"/>
      <c r="M58" s="335">
        <f>[3]SINALIZAÇÃO!$G$15</f>
        <v>64.152999999999992</v>
      </c>
      <c r="N58" s="305"/>
      <c r="O58" s="305"/>
      <c r="P58" s="305"/>
      <c r="Q58" s="305"/>
      <c r="R58" s="306"/>
      <c r="S58" s="294">
        <f t="shared" si="20"/>
        <v>64.152999999999992</v>
      </c>
      <c r="T58" s="308"/>
      <c r="U58" s="242">
        <v>20.329999999999998</v>
      </c>
      <c r="V58" s="308"/>
      <c r="W58" s="308">
        <f t="shared" si="14"/>
        <v>1565.0765879999997</v>
      </c>
      <c r="X58" s="290">
        <v>23.86</v>
      </c>
    </row>
    <row r="59" spans="1:24" s="9" customFormat="1" ht="30" x14ac:dyDescent="0.25">
      <c r="A59" s="344"/>
      <c r="B59" s="345">
        <v>4</v>
      </c>
      <c r="C59" s="346" t="s">
        <v>221</v>
      </c>
      <c r="D59" s="347"/>
      <c r="E59" s="347"/>
      <c r="F59" s="347"/>
      <c r="G59" s="347"/>
      <c r="H59" s="347"/>
      <c r="I59" s="348">
        <f>SUM(I60:I64)</f>
        <v>152464.77825087996</v>
      </c>
      <c r="J59" s="345"/>
      <c r="K59" s="346"/>
      <c r="L59" s="255"/>
      <c r="M59" s="296"/>
      <c r="N59" s="296"/>
      <c r="O59" s="296"/>
      <c r="P59" s="296"/>
      <c r="Q59" s="296"/>
      <c r="R59" s="297"/>
      <c r="S59" s="313"/>
      <c r="T59" s="295"/>
      <c r="U59" s="242"/>
      <c r="V59" s="295"/>
      <c r="W59" s="308">
        <f t="shared" si="14"/>
        <v>0</v>
      </c>
      <c r="X59" s="239"/>
    </row>
    <row r="60" spans="1:24" s="9" customFormat="1" ht="42.75" x14ac:dyDescent="0.25">
      <c r="A60" s="299"/>
      <c r="B60" s="300" t="s">
        <v>222</v>
      </c>
      <c r="C60" s="301" t="s">
        <v>223</v>
      </c>
      <c r="D60" s="302" t="s">
        <v>196</v>
      </c>
      <c r="E60" s="303">
        <f t="shared" si="3"/>
        <v>2581.7391999999995</v>
      </c>
      <c r="F60" s="242">
        <f t="shared" si="4"/>
        <v>0.35200000000000004</v>
      </c>
      <c r="G60" s="304">
        <v>20</v>
      </c>
      <c r="H60" s="242">
        <f t="shared" si="21"/>
        <v>0.42</v>
      </c>
      <c r="I60" s="242">
        <f t="shared" si="19"/>
        <v>1084.3304639999997</v>
      </c>
      <c r="J60" s="300">
        <v>79472</v>
      </c>
      <c r="K60" s="301" t="s">
        <v>224</v>
      </c>
      <c r="L60" s="255"/>
      <c r="M60" s="335">
        <f>[3]PISOS!$I$6</f>
        <v>2581.7391999999995</v>
      </c>
      <c r="N60" s="305"/>
      <c r="O60" s="305"/>
      <c r="P60" s="305"/>
      <c r="Q60" s="305"/>
      <c r="R60" s="306"/>
      <c r="S60" s="294">
        <f>SUM(M60:R60)</f>
        <v>2581.7391999999995</v>
      </c>
      <c r="T60" s="308"/>
      <c r="U60" s="242">
        <v>0.44</v>
      </c>
      <c r="V60" s="308"/>
      <c r="W60" s="308">
        <f t="shared" si="14"/>
        <v>1363.1582975999997</v>
      </c>
      <c r="X60" s="290">
        <v>0.44</v>
      </c>
    </row>
    <row r="61" spans="1:24" s="9" customFormat="1" ht="28.5" x14ac:dyDescent="0.25">
      <c r="A61" s="299"/>
      <c r="B61" s="300" t="s">
        <v>225</v>
      </c>
      <c r="C61" s="301" t="s">
        <v>226</v>
      </c>
      <c r="D61" s="302" t="s">
        <v>172</v>
      </c>
      <c r="E61" s="303">
        <f t="shared" si="3"/>
        <v>103.26956799999998</v>
      </c>
      <c r="F61" s="242">
        <f t="shared" si="4"/>
        <v>80.296000000000006</v>
      </c>
      <c r="G61" s="304">
        <v>20</v>
      </c>
      <c r="H61" s="242">
        <f t="shared" si="21"/>
        <v>96.36</v>
      </c>
      <c r="I61" s="242">
        <f t="shared" si="19"/>
        <v>9951.0555724799979</v>
      </c>
      <c r="J61" s="300">
        <v>94342</v>
      </c>
      <c r="K61" s="301" t="s">
        <v>227</v>
      </c>
      <c r="L61" s="255"/>
      <c r="M61" s="305">
        <f>M60*0.04</f>
        <v>103.26956799999998</v>
      </c>
      <c r="N61" s="305"/>
      <c r="O61" s="305"/>
      <c r="P61" s="305"/>
      <c r="Q61" s="305"/>
      <c r="R61" s="306"/>
      <c r="S61" s="294">
        <f>SUM(M61:R61)</f>
        <v>103.26956799999998</v>
      </c>
      <c r="T61" s="308"/>
      <c r="U61" s="242">
        <v>100.37</v>
      </c>
      <c r="V61" s="308"/>
      <c r="W61" s="308">
        <f t="shared" si="14"/>
        <v>12438.199848191998</v>
      </c>
      <c r="X61" s="290">
        <v>103.75</v>
      </c>
    </row>
    <row r="62" spans="1:24" s="9" customFormat="1" ht="29.25" x14ac:dyDescent="0.25">
      <c r="A62" s="299"/>
      <c r="B62" s="300" t="s">
        <v>228</v>
      </c>
      <c r="C62" s="301" t="s">
        <v>278</v>
      </c>
      <c r="D62" s="302" t="s">
        <v>195</v>
      </c>
      <c r="E62" s="303">
        <f t="shared" si="3"/>
        <v>2065.3913599999996</v>
      </c>
      <c r="F62" s="242">
        <f t="shared" si="4"/>
        <v>1.1599999999999999</v>
      </c>
      <c r="G62" s="304">
        <v>20</v>
      </c>
      <c r="H62" s="242">
        <f t="shared" si="21"/>
        <v>1.39</v>
      </c>
      <c r="I62" s="242">
        <f t="shared" si="19"/>
        <v>2870.8939903999994</v>
      </c>
      <c r="J62" s="300">
        <v>97914</v>
      </c>
      <c r="K62" s="301" t="s">
        <v>259</v>
      </c>
      <c r="L62" s="255"/>
      <c r="M62" s="305">
        <f>M61*20</f>
        <v>2065.3913599999996</v>
      </c>
      <c r="N62" s="305"/>
      <c r="O62" s="305"/>
      <c r="P62" s="305"/>
      <c r="Q62" s="305"/>
      <c r="R62" s="306"/>
      <c r="S62" s="294">
        <f>SUM(M62:R62)</f>
        <v>2065.3913599999996</v>
      </c>
      <c r="T62" s="308"/>
      <c r="U62" s="242">
        <v>1.45</v>
      </c>
      <c r="V62" s="308"/>
      <c r="W62" s="308">
        <f t="shared" si="14"/>
        <v>3593.7809663999992</v>
      </c>
      <c r="X62" s="290">
        <v>1.54</v>
      </c>
    </row>
    <row r="63" spans="1:24" s="240" customFormat="1" ht="85.5" x14ac:dyDescent="0.25">
      <c r="A63" s="299"/>
      <c r="B63" s="300" t="s">
        <v>229</v>
      </c>
      <c r="C63" s="301" t="s">
        <v>230</v>
      </c>
      <c r="D63" s="302" t="s">
        <v>196</v>
      </c>
      <c r="E63" s="303">
        <f t="shared" si="3"/>
        <v>2255.1631999999995</v>
      </c>
      <c r="F63" s="242">
        <f t="shared" si="4"/>
        <v>44.64</v>
      </c>
      <c r="G63" s="304">
        <v>20</v>
      </c>
      <c r="H63" s="242">
        <f t="shared" si="21"/>
        <v>53.57</v>
      </c>
      <c r="I63" s="242">
        <f t="shared" si="19"/>
        <v>120809.09262399997</v>
      </c>
      <c r="J63" s="300" t="s">
        <v>231</v>
      </c>
      <c r="K63" s="301" t="s">
        <v>232</v>
      </c>
      <c r="L63" s="255"/>
      <c r="M63" s="335">
        <f>[3]CALÇADA!$G$6</f>
        <v>2255.1631999999995</v>
      </c>
      <c r="N63" s="305"/>
      <c r="O63" s="305"/>
      <c r="P63" s="305"/>
      <c r="Q63" s="305"/>
      <c r="R63" s="306"/>
      <c r="S63" s="294">
        <f>SUM(M63:R63)</f>
        <v>2255.1631999999995</v>
      </c>
      <c r="T63" s="308"/>
      <c r="U63" s="242">
        <v>55.8</v>
      </c>
      <c r="V63" s="308"/>
      <c r="W63" s="308">
        <f t="shared" si="14"/>
        <v>151005.72787199996</v>
      </c>
      <c r="X63" s="290">
        <v>55.42</v>
      </c>
    </row>
    <row r="64" spans="1:24" s="4" customFormat="1" ht="85.5" x14ac:dyDescent="0.2">
      <c r="A64" s="299"/>
      <c r="B64" s="300" t="s">
        <v>233</v>
      </c>
      <c r="C64" s="301" t="s">
        <v>260</v>
      </c>
      <c r="D64" s="302" t="s">
        <v>196</v>
      </c>
      <c r="E64" s="303">
        <f t="shared" si="3"/>
        <v>326.57599999999996</v>
      </c>
      <c r="F64" s="242">
        <f t="shared" si="4"/>
        <v>45.288000000000004</v>
      </c>
      <c r="G64" s="304">
        <v>20</v>
      </c>
      <c r="H64" s="242">
        <f t="shared" si="21"/>
        <v>54.35</v>
      </c>
      <c r="I64" s="242">
        <f t="shared" si="19"/>
        <v>17749.405599999998</v>
      </c>
      <c r="J64" s="300" t="s">
        <v>234</v>
      </c>
      <c r="K64" s="301" t="s">
        <v>235</v>
      </c>
      <c r="L64" s="255"/>
      <c r="M64" s="335">
        <f>[3]PISOS!$Q$6</f>
        <v>326.57599999999996</v>
      </c>
      <c r="N64" s="305"/>
      <c r="O64" s="305"/>
      <c r="P64" s="305"/>
      <c r="Q64" s="305"/>
      <c r="R64" s="306"/>
      <c r="S64" s="294">
        <f>SUM(M64:R64)</f>
        <v>326.57599999999996</v>
      </c>
      <c r="T64" s="308"/>
      <c r="U64" s="242">
        <v>56.61</v>
      </c>
      <c r="V64" s="308"/>
      <c r="W64" s="308">
        <f t="shared" si="14"/>
        <v>22184.960831999997</v>
      </c>
      <c r="X64" s="290">
        <v>55.42</v>
      </c>
    </row>
    <row r="65" spans="1:24" s="3" customFormat="1" ht="20.100000000000001" customHeight="1" x14ac:dyDescent="0.25">
      <c r="A65" s="299"/>
      <c r="B65" s="300"/>
      <c r="C65" s="301"/>
      <c r="D65" s="302"/>
      <c r="E65" s="242"/>
      <c r="F65" s="242"/>
      <c r="G65" s="304"/>
      <c r="H65" s="242"/>
      <c r="I65" s="242"/>
      <c r="J65" s="300"/>
      <c r="K65" s="301"/>
      <c r="L65" s="255"/>
      <c r="M65" s="305"/>
      <c r="N65" s="305"/>
      <c r="O65" s="305"/>
      <c r="P65" s="305"/>
      <c r="Q65" s="305"/>
      <c r="R65" s="306"/>
      <c r="S65" s="306"/>
      <c r="T65" s="308"/>
      <c r="U65" s="242"/>
      <c r="V65" s="308"/>
      <c r="W65" s="308">
        <f t="shared" si="14"/>
        <v>0</v>
      </c>
      <c r="X65" s="247"/>
    </row>
    <row r="66" spans="1:24" s="3" customFormat="1" ht="20.100000000000001" customHeight="1" x14ac:dyDescent="0.25">
      <c r="A66" s="299"/>
      <c r="B66" s="300"/>
      <c r="C66" s="301"/>
      <c r="D66" s="302"/>
      <c r="E66" s="242"/>
      <c r="F66" s="242"/>
      <c r="G66" s="304"/>
      <c r="H66" s="242"/>
      <c r="I66" s="242"/>
      <c r="J66" s="300"/>
      <c r="K66" s="301"/>
      <c r="L66" s="255"/>
      <c r="M66" s="305"/>
      <c r="N66" s="305"/>
      <c r="O66" s="305"/>
      <c r="P66" s="305"/>
      <c r="Q66" s="305"/>
      <c r="R66" s="306"/>
      <c r="S66" s="306"/>
      <c r="T66" s="308"/>
      <c r="U66" s="242"/>
      <c r="V66" s="308"/>
      <c r="W66" s="308">
        <f t="shared" si="14"/>
        <v>0</v>
      </c>
      <c r="X66" s="247"/>
    </row>
    <row r="67" spans="1:24" s="3" customFormat="1" ht="15.75" thickBot="1" x14ac:dyDescent="0.3">
      <c r="A67" s="344"/>
      <c r="B67" s="345"/>
      <c r="C67" s="347" t="s">
        <v>236</v>
      </c>
      <c r="D67" s="347"/>
      <c r="E67" s="348"/>
      <c r="F67" s="348"/>
      <c r="G67" s="349"/>
      <c r="H67" s="348"/>
      <c r="I67" s="348">
        <f>SUM(I59,I51,I37,I15)</f>
        <v>496046.10392000002</v>
      </c>
      <c r="J67" s="345"/>
      <c r="K67" s="346"/>
      <c r="L67" s="255"/>
      <c r="M67" s="318"/>
      <c r="N67" s="318"/>
      <c r="O67" s="318"/>
      <c r="P67" s="318"/>
      <c r="Q67" s="318"/>
      <c r="R67" s="319"/>
      <c r="S67" s="320"/>
      <c r="T67" s="295"/>
      <c r="U67" s="239"/>
      <c r="V67" s="295"/>
      <c r="W67" s="308">
        <f t="shared" si="14"/>
        <v>0</v>
      </c>
      <c r="X67" s="247"/>
    </row>
    <row r="68" spans="1:24" s="4" customFormat="1" ht="14.25" x14ac:dyDescent="0.2">
      <c r="A68" s="321"/>
      <c r="B68" s="253"/>
      <c r="C68" s="253"/>
      <c r="D68" s="253"/>
      <c r="E68" s="253"/>
      <c r="F68" s="253"/>
      <c r="G68" s="253"/>
      <c r="H68" s="253"/>
      <c r="I68" s="253"/>
      <c r="J68" s="253"/>
      <c r="K68" s="253"/>
      <c r="L68" s="255"/>
      <c r="M68" s="255"/>
      <c r="N68" s="255"/>
      <c r="O68" s="255"/>
      <c r="P68" s="255"/>
      <c r="Q68" s="266"/>
      <c r="R68" s="266"/>
      <c r="S68" s="253"/>
      <c r="T68" s="253"/>
      <c r="U68" s="253"/>
      <c r="V68" s="253"/>
      <c r="W68" s="308">
        <f t="shared" si="14"/>
        <v>0</v>
      </c>
      <c r="X68" s="253"/>
    </row>
    <row r="69" spans="1:24" s="4" customFormat="1" ht="15" x14ac:dyDescent="0.2">
      <c r="A69" s="247"/>
      <c r="B69" s="247"/>
      <c r="C69" s="322"/>
      <c r="D69" s="247"/>
      <c r="E69" s="247"/>
      <c r="F69" s="247"/>
      <c r="G69" s="247"/>
      <c r="H69" s="247"/>
      <c r="I69" s="323"/>
      <c r="J69" s="247"/>
      <c r="K69" s="322"/>
      <c r="L69" s="255"/>
      <c r="M69" s="255"/>
      <c r="N69" s="255"/>
      <c r="O69" s="255"/>
      <c r="P69" s="255"/>
      <c r="Q69" s="322"/>
      <c r="R69" s="322"/>
      <c r="S69" s="247"/>
      <c r="T69" s="247"/>
      <c r="U69" s="247"/>
      <c r="V69" s="247"/>
      <c r="W69" s="247"/>
      <c r="X69" s="253"/>
    </row>
    <row r="70" spans="1:24" s="10" customFormat="1" ht="15" x14ac:dyDescent="0.25">
      <c r="A70" s="267" t="s">
        <v>298</v>
      </c>
      <c r="B70" s="247"/>
      <c r="C70" s="322"/>
      <c r="D70" s="247"/>
      <c r="E70" s="247"/>
      <c r="F70" s="247"/>
      <c r="G70" s="247"/>
      <c r="H70" s="247"/>
      <c r="I70" s="323"/>
      <c r="J70" s="247"/>
      <c r="K70" s="322"/>
      <c r="L70" s="255"/>
      <c r="M70" s="255"/>
      <c r="N70" s="255"/>
      <c r="O70" s="255"/>
      <c r="P70" s="255"/>
      <c r="Q70" s="322"/>
      <c r="R70" s="322"/>
      <c r="S70" s="247"/>
      <c r="T70" s="247"/>
      <c r="U70" s="247"/>
      <c r="V70" s="247"/>
      <c r="W70" s="247"/>
      <c r="X70" s="324"/>
    </row>
    <row r="71" spans="1:24" s="10" customFormat="1" ht="15" x14ac:dyDescent="0.25">
      <c r="A71" s="247"/>
      <c r="B71" s="247"/>
      <c r="C71" s="247"/>
      <c r="D71" s="247"/>
      <c r="E71" s="247"/>
      <c r="F71" s="247"/>
      <c r="G71" s="247"/>
      <c r="H71" s="247"/>
      <c r="I71" s="325"/>
      <c r="J71" s="247"/>
      <c r="K71" s="322"/>
      <c r="L71" s="255"/>
      <c r="M71" s="255"/>
      <c r="N71" s="255"/>
      <c r="O71" s="255"/>
      <c r="P71" s="255"/>
      <c r="Q71" s="322"/>
      <c r="R71" s="322"/>
      <c r="S71" s="247"/>
      <c r="T71" s="247"/>
      <c r="U71" s="247"/>
      <c r="V71" s="247"/>
      <c r="W71" s="247"/>
      <c r="X71" s="324"/>
    </row>
    <row r="72" spans="1:24" s="10" customFormat="1" ht="15" x14ac:dyDescent="0.25">
      <c r="A72" s="247"/>
      <c r="B72" s="247"/>
      <c r="C72" s="247"/>
      <c r="D72" s="247"/>
      <c r="E72" s="247"/>
      <c r="F72" s="247"/>
      <c r="G72" s="247"/>
      <c r="H72" s="247"/>
      <c r="I72" s="325"/>
      <c r="J72" s="247"/>
      <c r="K72" s="322"/>
      <c r="L72" s="255"/>
      <c r="M72" s="255"/>
      <c r="N72" s="255"/>
      <c r="O72" s="255"/>
      <c r="P72" s="255"/>
      <c r="Q72" s="322"/>
      <c r="R72" s="322"/>
      <c r="S72" s="247"/>
      <c r="T72" s="247"/>
      <c r="U72" s="247"/>
      <c r="V72" s="247"/>
      <c r="W72" s="247"/>
      <c r="X72" s="324"/>
    </row>
    <row r="73" spans="1:24" s="10" customFormat="1" ht="15" x14ac:dyDescent="0.25">
      <c r="A73" s="247"/>
      <c r="B73" s="247"/>
      <c r="C73" s="247"/>
      <c r="D73" s="247"/>
      <c r="E73" s="247"/>
      <c r="F73" s="247"/>
      <c r="G73" s="247"/>
      <c r="H73" s="247"/>
      <c r="I73" s="325"/>
      <c r="J73" s="247"/>
      <c r="K73" s="322"/>
      <c r="L73" s="255"/>
      <c r="M73" s="255"/>
      <c r="N73" s="355">
        <f>(I45+I46+I47)/E46</f>
        <v>339.15717500000005</v>
      </c>
      <c r="O73" s="255"/>
      <c r="P73" s="255"/>
      <c r="Q73" s="322"/>
      <c r="R73" s="322"/>
      <c r="S73" s="247"/>
      <c r="T73" s="247"/>
      <c r="U73" s="247"/>
      <c r="V73" s="247"/>
      <c r="W73" s="247"/>
      <c r="X73" s="324"/>
    </row>
    <row r="74" spans="1:24" s="4" customFormat="1" ht="14.25" x14ac:dyDescent="0.2">
      <c r="A74" s="253"/>
      <c r="B74" s="253"/>
      <c r="C74" s="253"/>
      <c r="D74" s="253"/>
      <c r="E74" s="253"/>
      <c r="F74" s="253"/>
      <c r="G74" s="253"/>
      <c r="H74" s="253"/>
      <c r="I74" s="253"/>
      <c r="J74" s="253"/>
      <c r="K74" s="253"/>
      <c r="L74" s="255"/>
      <c r="M74" s="255"/>
      <c r="N74" s="255"/>
      <c r="O74" s="255"/>
      <c r="P74" s="255"/>
      <c r="Q74" s="266"/>
      <c r="R74" s="266"/>
      <c r="S74" s="253"/>
      <c r="T74" s="253"/>
      <c r="U74" s="253"/>
      <c r="V74" s="253"/>
      <c r="W74" s="253"/>
      <c r="X74" s="253"/>
    </row>
    <row r="75" spans="1:24" s="4" customFormat="1" ht="14.25" x14ac:dyDescent="0.2">
      <c r="A75" s="253"/>
      <c r="B75" s="253"/>
      <c r="C75" s="326" t="s">
        <v>237</v>
      </c>
      <c r="D75" s="253"/>
      <c r="E75" s="253"/>
      <c r="F75" s="326" t="s">
        <v>238</v>
      </c>
      <c r="G75" s="253"/>
      <c r="H75" s="253"/>
      <c r="I75" s="253"/>
      <c r="J75" s="253"/>
      <c r="K75" s="253"/>
      <c r="L75" s="253"/>
      <c r="M75" s="253"/>
      <c r="N75" s="253"/>
      <c r="O75" s="253"/>
      <c r="P75" s="253"/>
      <c r="Q75" s="266"/>
      <c r="R75" s="266"/>
      <c r="S75" s="253"/>
      <c r="T75" s="253"/>
      <c r="U75" s="253"/>
      <c r="V75" s="253"/>
      <c r="W75" s="253"/>
      <c r="X75" s="253"/>
    </row>
    <row r="76" spans="1:24" s="4" customFormat="1" ht="15" x14ac:dyDescent="0.25">
      <c r="A76" s="324"/>
      <c r="B76" s="324"/>
      <c r="C76" s="324" t="s">
        <v>19</v>
      </c>
      <c r="D76" s="324"/>
      <c r="E76" s="324"/>
      <c r="F76" s="324" t="s">
        <v>239</v>
      </c>
      <c r="G76" s="253"/>
      <c r="H76" s="253"/>
      <c r="I76" s="253"/>
      <c r="J76" s="253"/>
      <c r="K76" s="324"/>
      <c r="L76" s="324"/>
      <c r="M76" s="324"/>
      <c r="N76" s="324"/>
      <c r="O76" s="324"/>
      <c r="P76" s="324"/>
      <c r="Q76" s="270"/>
      <c r="R76" s="270"/>
      <c r="S76" s="326"/>
      <c r="T76" s="324"/>
      <c r="U76" s="324"/>
      <c r="V76" s="324"/>
      <c r="W76" s="324"/>
      <c r="X76" s="253"/>
    </row>
    <row r="77" spans="1:24" ht="15" x14ac:dyDescent="0.25">
      <c r="A77" s="324"/>
      <c r="B77" s="324"/>
      <c r="C77" s="324" t="s">
        <v>261</v>
      </c>
      <c r="D77" s="324"/>
      <c r="E77" s="324"/>
      <c r="F77" s="324"/>
      <c r="G77" s="253"/>
      <c r="H77" s="253"/>
      <c r="I77" s="253"/>
      <c r="J77" s="253"/>
      <c r="K77" s="324"/>
      <c r="L77" s="324"/>
      <c r="M77" s="324"/>
      <c r="N77" s="324"/>
      <c r="O77" s="324"/>
      <c r="P77" s="324"/>
      <c r="Q77" s="270"/>
      <c r="R77" s="270"/>
      <c r="S77" s="326"/>
      <c r="T77" s="324"/>
      <c r="U77" s="324"/>
      <c r="V77" s="324"/>
      <c r="W77" s="324"/>
      <c r="X77" s="282"/>
    </row>
    <row r="78" spans="1:24" ht="15" x14ac:dyDescent="0.25">
      <c r="A78" s="327"/>
      <c r="B78" s="282"/>
      <c r="C78" s="282"/>
      <c r="D78" s="282"/>
      <c r="E78" s="282"/>
      <c r="F78" s="282"/>
      <c r="G78" s="282"/>
      <c r="H78" s="282"/>
      <c r="I78" s="282"/>
      <c r="J78" s="282"/>
      <c r="K78" s="282"/>
      <c r="L78" s="282"/>
      <c r="M78" s="282"/>
      <c r="N78" s="282"/>
      <c r="O78" s="282"/>
      <c r="P78" s="328"/>
      <c r="Q78" s="282"/>
      <c r="R78" s="282"/>
      <c r="S78" s="282"/>
      <c r="T78" s="282"/>
      <c r="U78" s="282"/>
      <c r="V78" s="282"/>
      <c r="W78" s="282"/>
      <c r="X78" s="282"/>
    </row>
    <row r="79" spans="1:24" ht="15" x14ac:dyDescent="0.25">
      <c r="A79" s="321"/>
      <c r="B79" s="253"/>
      <c r="C79" s="351" t="s">
        <v>290</v>
      </c>
      <c r="D79" s="359">
        <f>I79/I67</f>
        <v>0.87494655623783657</v>
      </c>
      <c r="E79" s="359"/>
      <c r="F79" s="247"/>
      <c r="G79" s="247"/>
      <c r="H79" s="247"/>
      <c r="I79" s="352">
        <f>I59+I51+I37</f>
        <v>434013.83036000002</v>
      </c>
      <c r="J79" s="282"/>
      <c r="K79" s="282"/>
      <c r="L79" s="282"/>
      <c r="M79" s="282"/>
      <c r="N79" s="282"/>
      <c r="O79" s="282"/>
      <c r="P79" s="328"/>
      <c r="Q79" s="282"/>
      <c r="R79" s="282"/>
      <c r="S79" s="282"/>
      <c r="T79" s="282"/>
      <c r="U79" s="282"/>
      <c r="V79" s="282"/>
      <c r="W79" s="282"/>
      <c r="X79" s="282"/>
    </row>
    <row r="80" spans="1:24" ht="15" x14ac:dyDescent="0.2">
      <c r="A80" s="321"/>
      <c r="B80" s="253"/>
      <c r="C80" s="351" t="s">
        <v>291</v>
      </c>
      <c r="D80" s="359">
        <f>I80/I67</f>
        <v>0.12505344376216343</v>
      </c>
      <c r="E80" s="359"/>
      <c r="F80" s="247"/>
      <c r="G80" s="247"/>
      <c r="H80" s="247"/>
      <c r="I80" s="353">
        <f>I15</f>
        <v>62032.273560000001</v>
      </c>
    </row>
    <row r="81" spans="1:9" ht="14.25" x14ac:dyDescent="0.2">
      <c r="A81" s="327"/>
      <c r="B81" s="282"/>
      <c r="C81" s="282"/>
      <c r="D81" s="282"/>
      <c r="E81" s="282"/>
      <c r="F81" s="282"/>
      <c r="G81" s="282"/>
      <c r="H81" s="282"/>
      <c r="I81" s="282"/>
    </row>
    <row r="82" spans="1:9" ht="15" x14ac:dyDescent="0.25">
      <c r="I82" s="354">
        <f>I80+I79</f>
        <v>496046.10392000002</v>
      </c>
    </row>
  </sheetData>
  <mergeCells count="7">
    <mergeCell ref="J12:J13"/>
    <mergeCell ref="K12:K13"/>
    <mergeCell ref="D79:E79"/>
    <mergeCell ref="D80:E80"/>
    <mergeCell ref="A12:A13"/>
    <mergeCell ref="B12:B13"/>
    <mergeCell ref="C12:C13"/>
  </mergeCells>
  <conditionalFormatting sqref="I41:J41 A48:A51 C48:C50 C51:E51 A14:K14 A18 M61:O62 A16 C16:D16 G16:K16 A61:K62 B56:B60 A27:A35 B16:B35 C29:D35 E52:E55 A53:D54 F53:G54 E16:F35 F38:K38 P38:P62 U37 A37:A42 C37:F38 K37:K40 B37:B50 E39:E50 G50:K51 E34:E37 G36:K36 M14:S59 F17:F38 E56:F60 D27:D28 C39:E42 F48:F64 H37:J38 I39:I42 G37:G50 I48:K49 G19:H35 J31:K35 J19:J24 I17:I35 J29:J30 H39:H49 I53:K54">
    <cfRule type="expression" dxfId="874" priority="1056" stopIfTrue="1">
      <formula>COUNTA($A14)</formula>
    </cfRule>
  </conditionalFormatting>
  <conditionalFormatting sqref="A36:F36">
    <cfRule type="expression" dxfId="873" priority="1055" stopIfTrue="1">
      <formula>COUNTA($A36)</formula>
    </cfRule>
  </conditionalFormatting>
  <conditionalFormatting sqref="I42:J42">
    <cfRule type="expression" dxfId="872" priority="1054" stopIfTrue="1">
      <formula>COUNTA($A42)</formula>
    </cfRule>
  </conditionalFormatting>
  <conditionalFormatting sqref="K39:K40">
    <cfRule type="expression" dxfId="871" priority="1053" stopIfTrue="1">
      <formula>COUNTA($A39)</formula>
    </cfRule>
  </conditionalFormatting>
  <conditionalFormatting sqref="M15:O15">
    <cfRule type="expression" dxfId="870" priority="1052" stopIfTrue="1">
      <formula>COUNTA($A15)</formula>
    </cfRule>
  </conditionalFormatting>
  <conditionalFormatting sqref="A39:A40 C39:D40 I39:J40">
    <cfRule type="expression" dxfId="869" priority="1051" stopIfTrue="1">
      <formula>COUNTA($A39)</formula>
    </cfRule>
  </conditionalFormatting>
  <conditionalFormatting sqref="K41">
    <cfRule type="expression" dxfId="868" priority="1050" stopIfTrue="1">
      <formula>COUNTA($A41)</formula>
    </cfRule>
  </conditionalFormatting>
  <conditionalFormatting sqref="K15">
    <cfRule type="expression" dxfId="867" priority="1049" stopIfTrue="1">
      <formula>COUNTA($A15)</formula>
    </cfRule>
  </conditionalFormatting>
  <conditionalFormatting sqref="P56">
    <cfRule type="expression" dxfId="866" priority="1048" stopIfTrue="1">
      <formula>COUNTA($A56)</formula>
    </cfRule>
  </conditionalFormatting>
  <conditionalFormatting sqref="K56">
    <cfRule type="expression" dxfId="865" priority="1047" stopIfTrue="1">
      <formula>COUNTA($A56)</formula>
    </cfRule>
  </conditionalFormatting>
  <conditionalFormatting sqref="G56">
    <cfRule type="expression" dxfId="864" priority="1046" stopIfTrue="1">
      <formula>COUNTA($A56)</formula>
    </cfRule>
  </conditionalFormatting>
  <conditionalFormatting sqref="M39:O40 M41">
    <cfRule type="expression" dxfId="863" priority="1041" stopIfTrue="1">
      <formula>COUNTA($A39)</formula>
    </cfRule>
  </conditionalFormatting>
  <conditionalFormatting sqref="M56:O56">
    <cfRule type="expression" dxfId="862" priority="1040" stopIfTrue="1">
      <formula>COUNTA($A56)</formula>
    </cfRule>
  </conditionalFormatting>
  <conditionalFormatting sqref="G15:I15">
    <cfRule type="expression" dxfId="861" priority="1039" stopIfTrue="1">
      <formula>COUNTA($A15)</formula>
    </cfRule>
  </conditionalFormatting>
  <conditionalFormatting sqref="A15:F15">
    <cfRule type="expression" dxfId="860" priority="1038" stopIfTrue="1">
      <formula>COUNTA($A15)</formula>
    </cfRule>
  </conditionalFormatting>
  <conditionalFormatting sqref="J15">
    <cfRule type="expression" dxfId="859" priority="1037" stopIfTrue="1">
      <formula>COUNTA($A15)</formula>
    </cfRule>
  </conditionalFormatting>
  <conditionalFormatting sqref="P15">
    <cfRule type="expression" dxfId="858" priority="1036" stopIfTrue="1">
      <formula>COUNTA($A15)</formula>
    </cfRule>
  </conditionalFormatting>
  <conditionalFormatting sqref="K57:K58">
    <cfRule type="expression" dxfId="857" priority="1035" stopIfTrue="1">
      <formula>COUNTA($A57)</formula>
    </cfRule>
  </conditionalFormatting>
  <conditionalFormatting sqref="K59:K60">
    <cfRule type="expression" dxfId="856" priority="1034" stopIfTrue="1">
      <formula>COUNTA($A59)</formula>
    </cfRule>
  </conditionalFormatting>
  <conditionalFormatting sqref="A59:A60 C59:D60 M59:O60 H59:J60">
    <cfRule type="expression" dxfId="855" priority="1033" stopIfTrue="1">
      <formula>COUNTA($A59)</formula>
    </cfRule>
  </conditionalFormatting>
  <conditionalFormatting sqref="G59:G60 F59">
    <cfRule type="expression" dxfId="854" priority="1032" stopIfTrue="1">
      <formula>COUNTA($A59)</formula>
    </cfRule>
  </conditionalFormatting>
  <conditionalFormatting sqref="G57:G58">
    <cfRule type="expression" dxfId="853" priority="1031" stopIfTrue="1">
      <formula>COUNTA($A57)</formula>
    </cfRule>
  </conditionalFormatting>
  <conditionalFormatting sqref="A57:A58 C57:D58 M57:O58 I57:J58">
    <cfRule type="expression" dxfId="852" priority="1030" stopIfTrue="1">
      <formula>COUNTA($A57)</formula>
    </cfRule>
  </conditionalFormatting>
  <conditionalFormatting sqref="P57:P58">
    <cfRule type="expression" dxfId="851" priority="1029" stopIfTrue="1">
      <formula>COUNTA($A57)</formula>
    </cfRule>
  </conditionalFormatting>
  <conditionalFormatting sqref="A56 C56:D56 I56:J56">
    <cfRule type="expression" dxfId="850" priority="1028" stopIfTrue="1">
      <formula>COUNTA($A56)</formula>
    </cfRule>
  </conditionalFormatting>
  <conditionalFormatting sqref="E44:E47">
    <cfRule type="expression" dxfId="849" priority="1027" stopIfTrue="1">
      <formula>COUNTA($A44)</formula>
    </cfRule>
  </conditionalFormatting>
  <conditionalFormatting sqref="P44:P47">
    <cfRule type="expression" dxfId="848" priority="1026" stopIfTrue="1">
      <formula>COUNTA($A44)</formula>
    </cfRule>
  </conditionalFormatting>
  <conditionalFormatting sqref="B44:B54">
    <cfRule type="expression" dxfId="847" priority="1025" stopIfTrue="1">
      <formula>COUNTA($A44)</formula>
    </cfRule>
  </conditionalFormatting>
  <conditionalFormatting sqref="A44:A47 C44:D47 I44:J47 M44:O47">
    <cfRule type="expression" dxfId="846" priority="1024" stopIfTrue="1">
      <formula>COUNTA($A44)</formula>
    </cfRule>
  </conditionalFormatting>
  <conditionalFormatting sqref="K44:K47">
    <cfRule type="expression" dxfId="845" priority="1023" stopIfTrue="1">
      <formula>COUNTA($A44)</formula>
    </cfRule>
  </conditionalFormatting>
  <conditionalFormatting sqref="G44:G47">
    <cfRule type="expression" dxfId="844" priority="1022" stopIfTrue="1">
      <formula>COUNTA($A44)</formula>
    </cfRule>
  </conditionalFormatting>
  <conditionalFormatting sqref="D48:D50">
    <cfRule type="expression" dxfId="843" priority="1021" stopIfTrue="1">
      <formula>COUNTA($A48)</formula>
    </cfRule>
  </conditionalFormatting>
  <conditionalFormatting sqref="A52 C52:E52 G52:G54 H53:H58 I52:K52">
    <cfRule type="expression" dxfId="842" priority="1020" stopIfTrue="1">
      <formula>COUNTA($A52)</formula>
    </cfRule>
  </conditionalFormatting>
  <conditionalFormatting sqref="A17 C17:D17 G17:H17 P17 J17">
    <cfRule type="expression" dxfId="841" priority="1019" stopIfTrue="1">
      <formula>COUNTA($A17)</formula>
    </cfRule>
  </conditionalFormatting>
  <conditionalFormatting sqref="A19:A26 C19:D24 D25:D26">
    <cfRule type="expression" dxfId="840" priority="1018" stopIfTrue="1">
      <formula>COUNTA($A19)</formula>
    </cfRule>
  </conditionalFormatting>
  <conditionalFormatting sqref="M17:O17">
    <cfRule type="expression" dxfId="839" priority="1017" stopIfTrue="1">
      <formula>COUNTA($A17)</formula>
    </cfRule>
  </conditionalFormatting>
  <conditionalFormatting sqref="P37">
    <cfRule type="expression" dxfId="838" priority="1016" stopIfTrue="1">
      <formula>COUNTA($A37)</formula>
    </cfRule>
  </conditionalFormatting>
  <conditionalFormatting sqref="A21 C21:D21">
    <cfRule type="expression" dxfId="837" priority="1015" stopIfTrue="1">
      <formula>COUNTA($A21)</formula>
    </cfRule>
  </conditionalFormatting>
  <conditionalFormatting sqref="E21">
    <cfRule type="expression" dxfId="836" priority="1014" stopIfTrue="1">
      <formula>COUNTA($A21)</formula>
    </cfRule>
  </conditionalFormatting>
  <conditionalFormatting sqref="E21">
    <cfRule type="expression" dxfId="835" priority="1013" stopIfTrue="1">
      <formula>COUNTA($A21)</formula>
    </cfRule>
  </conditionalFormatting>
  <conditionalFormatting sqref="P43">
    <cfRule type="expression" dxfId="834" priority="1012" stopIfTrue="1">
      <formula>COUNTA($A43)</formula>
    </cfRule>
  </conditionalFormatting>
  <conditionalFormatting sqref="H21">
    <cfRule type="expression" dxfId="833" priority="1011" stopIfTrue="1">
      <formula>COUNTA($A21)</formula>
    </cfRule>
  </conditionalFormatting>
  <conditionalFormatting sqref="E21">
    <cfRule type="expression" dxfId="832" priority="1010" stopIfTrue="1">
      <formula>COUNTA($A21)</formula>
    </cfRule>
  </conditionalFormatting>
  <conditionalFormatting sqref="P17">
    <cfRule type="expression" dxfId="831" priority="1009" stopIfTrue="1">
      <formula>COUNTA($A17)</formula>
    </cfRule>
  </conditionalFormatting>
  <conditionalFormatting sqref="M17:O17">
    <cfRule type="expression" dxfId="830" priority="1008" stopIfTrue="1">
      <formula>COUNTA($A17)</formula>
    </cfRule>
  </conditionalFormatting>
  <conditionalFormatting sqref="P55">
    <cfRule type="expression" dxfId="829" priority="1007" stopIfTrue="1">
      <formula>COUNTA($A55)</formula>
    </cfRule>
  </conditionalFormatting>
  <conditionalFormatting sqref="J43">
    <cfRule type="expression" dxfId="828" priority="1006" stopIfTrue="1">
      <formula>COUNTA($A43)</formula>
    </cfRule>
  </conditionalFormatting>
  <conditionalFormatting sqref="K37">
    <cfRule type="expression" dxfId="827" priority="1005" stopIfTrue="1">
      <formula>COUNTA($A37)</formula>
    </cfRule>
  </conditionalFormatting>
  <conditionalFormatting sqref="E37:I37">
    <cfRule type="expression" dxfId="826" priority="1004" stopIfTrue="1">
      <formula>COUNTA($A37)</formula>
    </cfRule>
  </conditionalFormatting>
  <conditionalFormatting sqref="A37:F37">
    <cfRule type="expression" dxfId="825" priority="1003" stopIfTrue="1">
      <formula>COUNTA($A37)</formula>
    </cfRule>
  </conditionalFormatting>
  <conditionalFormatting sqref="J37">
    <cfRule type="expression" dxfId="824" priority="1002" stopIfTrue="1">
      <formula>COUNTA($A37)</formula>
    </cfRule>
  </conditionalFormatting>
  <conditionalFormatting sqref="P37">
    <cfRule type="expression" dxfId="823" priority="1001" stopIfTrue="1">
      <formula>COUNTA($A37)</formula>
    </cfRule>
  </conditionalFormatting>
  <conditionalFormatting sqref="J55">
    <cfRule type="expression" dxfId="822" priority="1000" stopIfTrue="1">
      <formula>COUNTA($A55)</formula>
    </cfRule>
  </conditionalFormatting>
  <conditionalFormatting sqref="K43">
    <cfRule type="expression" dxfId="821" priority="999" stopIfTrue="1">
      <formula>COUNTA($A43)</formula>
    </cfRule>
  </conditionalFormatting>
  <conditionalFormatting sqref="G43 I43">
    <cfRule type="expression" dxfId="820" priority="998" stopIfTrue="1">
      <formula>COUNTA($A43)</formula>
    </cfRule>
  </conditionalFormatting>
  <conditionalFormatting sqref="A43:E43 G43">
    <cfRule type="expression" dxfId="819" priority="997" stopIfTrue="1">
      <formula>COUNTA($A43)</formula>
    </cfRule>
  </conditionalFormatting>
  <conditionalFormatting sqref="P43">
    <cfRule type="expression" dxfId="818" priority="996" stopIfTrue="1">
      <formula>COUNTA($A43)</formula>
    </cfRule>
  </conditionalFormatting>
  <conditionalFormatting sqref="P55">
    <cfRule type="expression" dxfId="817" priority="995" stopIfTrue="1">
      <formula>COUNTA($A55)</formula>
    </cfRule>
  </conditionalFormatting>
  <conditionalFormatting sqref="K55">
    <cfRule type="expression" dxfId="816" priority="994" stopIfTrue="1">
      <formula>COUNTA($A55)</formula>
    </cfRule>
  </conditionalFormatting>
  <conditionalFormatting sqref="G55 I55">
    <cfRule type="expression" dxfId="815" priority="993" stopIfTrue="1">
      <formula>COUNTA($A55)</formula>
    </cfRule>
  </conditionalFormatting>
  <conditionalFormatting sqref="A55:G55 E56:E58">
    <cfRule type="expression" dxfId="814" priority="992" stopIfTrue="1">
      <formula>COUNTA($A55)</formula>
    </cfRule>
  </conditionalFormatting>
  <conditionalFormatting sqref="K63">
    <cfRule type="expression" dxfId="813" priority="991" stopIfTrue="1">
      <formula>COUNTA($A63)</formula>
    </cfRule>
  </conditionalFormatting>
  <conditionalFormatting sqref="R39:R40">
    <cfRule type="expression" dxfId="812" priority="990" stopIfTrue="1">
      <formula>COUNTA($A39)</formula>
    </cfRule>
  </conditionalFormatting>
  <conditionalFormatting sqref="P63">
    <cfRule type="expression" dxfId="811" priority="989" stopIfTrue="1">
      <formula>COUNTA($A63)</formula>
    </cfRule>
  </conditionalFormatting>
  <conditionalFormatting sqref="C18:D18 H18 J18">
    <cfRule type="expression" dxfId="810" priority="988" stopIfTrue="1">
      <formula>COUNTA($A18)</formula>
    </cfRule>
  </conditionalFormatting>
  <conditionalFormatting sqref="G63:I63">
    <cfRule type="expression" dxfId="809" priority="987" stopIfTrue="1">
      <formula>COUNTA($A63)</formula>
    </cfRule>
  </conditionalFormatting>
  <conditionalFormatting sqref="A63:F63">
    <cfRule type="expression" dxfId="808" priority="986" stopIfTrue="1">
      <formula>COUNTA($A63)</formula>
    </cfRule>
  </conditionalFormatting>
  <conditionalFormatting sqref="J63">
    <cfRule type="expression" dxfId="807" priority="985" stopIfTrue="1">
      <formula>COUNTA($A63)</formula>
    </cfRule>
  </conditionalFormatting>
  <conditionalFormatting sqref="P63">
    <cfRule type="expression" dxfId="806" priority="984" stopIfTrue="1">
      <formula>COUNTA($A63)</formula>
    </cfRule>
  </conditionalFormatting>
  <conditionalFormatting sqref="M63:O63">
    <cfRule type="expression" dxfId="805" priority="983" stopIfTrue="1">
      <formula>COUNTA($A63)</formula>
    </cfRule>
  </conditionalFormatting>
  <conditionalFormatting sqref="G18">
    <cfRule type="expression" dxfId="804" priority="982" stopIfTrue="1">
      <formula>COUNTA($A18)</formula>
    </cfRule>
  </conditionalFormatting>
  <conditionalFormatting sqref="E18">
    <cfRule type="expression" dxfId="803" priority="981" stopIfTrue="1">
      <formula>COUNTA($A18)</formula>
    </cfRule>
  </conditionalFormatting>
  <conditionalFormatting sqref="E18">
    <cfRule type="expression" dxfId="802" priority="980" stopIfTrue="1">
      <formula>COUNTA($A18)</formula>
    </cfRule>
  </conditionalFormatting>
  <conditionalFormatting sqref="E18">
    <cfRule type="expression" dxfId="801" priority="979" stopIfTrue="1">
      <formula>COUNTA($A18)</formula>
    </cfRule>
  </conditionalFormatting>
  <conditionalFormatting sqref="E18">
    <cfRule type="expression" dxfId="800" priority="978" stopIfTrue="1">
      <formula>COUNTA($A18)</formula>
    </cfRule>
  </conditionalFormatting>
  <conditionalFormatting sqref="E18">
    <cfRule type="expression" dxfId="799" priority="977" stopIfTrue="1">
      <formula>COUNTA($A18)</formula>
    </cfRule>
  </conditionalFormatting>
  <conditionalFormatting sqref="R41 R48:R51 R53:R54 R14 R61:R62">
    <cfRule type="expression" dxfId="798" priority="976" stopIfTrue="1">
      <formula>COUNTA($A14)</formula>
    </cfRule>
  </conditionalFormatting>
  <conditionalFormatting sqref="R36">
    <cfRule type="expression" dxfId="797" priority="975" stopIfTrue="1">
      <formula>COUNTA($A36)</formula>
    </cfRule>
  </conditionalFormatting>
  <conditionalFormatting sqref="R15">
    <cfRule type="expression" dxfId="796" priority="973" stopIfTrue="1">
      <formula>COUNTA($A15)</formula>
    </cfRule>
  </conditionalFormatting>
  <conditionalFormatting sqref="R59:R60">
    <cfRule type="expression" dxfId="795" priority="972" stopIfTrue="1">
      <formula>COUNTA($A59)</formula>
    </cfRule>
  </conditionalFormatting>
  <conditionalFormatting sqref="R57:R58">
    <cfRule type="expression" dxfId="794" priority="971" stopIfTrue="1">
      <formula>COUNTA($A57)</formula>
    </cfRule>
  </conditionalFormatting>
  <conditionalFormatting sqref="R56">
    <cfRule type="expression" dxfId="793" priority="970" stopIfTrue="1">
      <formula>COUNTA($A56)</formula>
    </cfRule>
  </conditionalFormatting>
  <conditionalFormatting sqref="R44:R47">
    <cfRule type="expression" dxfId="792" priority="969" stopIfTrue="1">
      <formula>COUNTA($A44)</formula>
    </cfRule>
  </conditionalFormatting>
  <conditionalFormatting sqref="R52">
    <cfRule type="expression" dxfId="791" priority="968" stopIfTrue="1">
      <formula>COUNTA($A52)</formula>
    </cfRule>
  </conditionalFormatting>
  <conditionalFormatting sqref="R17">
    <cfRule type="expression" dxfId="790" priority="967" stopIfTrue="1">
      <formula>COUNTA($A17)</formula>
    </cfRule>
  </conditionalFormatting>
  <conditionalFormatting sqref="R21">
    <cfRule type="expression" dxfId="789" priority="966" stopIfTrue="1">
      <formula>COUNTA($A21)</formula>
    </cfRule>
  </conditionalFormatting>
  <conditionalFormatting sqref="R21">
    <cfRule type="expression" dxfId="788" priority="965" stopIfTrue="1">
      <formula>COUNTA($A21)</formula>
    </cfRule>
  </conditionalFormatting>
  <conditionalFormatting sqref="R37">
    <cfRule type="expression" dxfId="787" priority="964" stopIfTrue="1">
      <formula>COUNTA($A37)</formula>
    </cfRule>
  </conditionalFormatting>
  <conditionalFormatting sqref="R43">
    <cfRule type="expression" dxfId="786" priority="963" stopIfTrue="1">
      <formula>COUNTA($A43)</formula>
    </cfRule>
  </conditionalFormatting>
  <conditionalFormatting sqref="R55">
    <cfRule type="expression" dxfId="785" priority="962" stopIfTrue="1">
      <formula>COUNTA($A55)</formula>
    </cfRule>
  </conditionalFormatting>
  <conditionalFormatting sqref="R63">
    <cfRule type="expression" dxfId="784" priority="961" stopIfTrue="1">
      <formula>COUNTA($A63)</formula>
    </cfRule>
  </conditionalFormatting>
  <conditionalFormatting sqref="R18">
    <cfRule type="expression" dxfId="783" priority="960" stopIfTrue="1">
      <formula>COUNTA($A18)</formula>
    </cfRule>
  </conditionalFormatting>
  <conditionalFormatting sqref="K17:K30">
    <cfRule type="expression" dxfId="782" priority="959" stopIfTrue="1">
      <formula>COUNTA($A17)</formula>
    </cfRule>
  </conditionalFormatting>
  <conditionalFormatting sqref="F48:F52">
    <cfRule type="expression" dxfId="781" priority="958" stopIfTrue="1">
      <formula>COUNTA($A48)</formula>
    </cfRule>
  </conditionalFormatting>
  <conditionalFormatting sqref="J44:K54">
    <cfRule type="expression" dxfId="780" priority="957" stopIfTrue="1">
      <formula>COUNTA($A44)</formula>
    </cfRule>
  </conditionalFormatting>
  <conditionalFormatting sqref="C57:D57">
    <cfRule type="expression" dxfId="779" priority="956" stopIfTrue="1">
      <formula>COUNTA($A57)</formula>
    </cfRule>
  </conditionalFormatting>
  <conditionalFormatting sqref="K57">
    <cfRule type="expression" dxfId="778" priority="955" stopIfTrue="1">
      <formula>COUNTA($A57)</formula>
    </cfRule>
  </conditionalFormatting>
  <conditionalFormatting sqref="J57">
    <cfRule type="expression" dxfId="777" priority="954" stopIfTrue="1">
      <formula>COUNTA($A57)</formula>
    </cfRule>
  </conditionalFormatting>
  <conditionalFormatting sqref="C59:C60">
    <cfRule type="expression" dxfId="776" priority="953" stopIfTrue="1">
      <formula>COUNTA($A59)</formula>
    </cfRule>
  </conditionalFormatting>
  <conditionalFormatting sqref="K59:K60">
    <cfRule type="expression" dxfId="775" priority="952" stopIfTrue="1">
      <formula>COUNTA($A59)</formula>
    </cfRule>
  </conditionalFormatting>
  <conditionalFormatting sqref="J59:J60">
    <cfRule type="expression" dxfId="774" priority="951" stopIfTrue="1">
      <formula>COUNTA($A59)</formula>
    </cfRule>
  </conditionalFormatting>
  <conditionalFormatting sqref="F16:F38 F48:F64">
    <cfRule type="expression" dxfId="773" priority="950" stopIfTrue="1">
      <formula>COUNTA($A16)</formula>
    </cfRule>
  </conditionalFormatting>
  <conditionalFormatting sqref="F36">
    <cfRule type="expression" dxfId="772" priority="949" stopIfTrue="1">
      <formula>COUNTA($A36)</formula>
    </cfRule>
  </conditionalFormatting>
  <conditionalFormatting sqref="F37">
    <cfRule type="expression" dxfId="771" priority="948" stopIfTrue="1">
      <formula>COUNTA($A37)</formula>
    </cfRule>
  </conditionalFormatting>
  <conditionalFormatting sqref="F37">
    <cfRule type="expression" dxfId="770" priority="947" stopIfTrue="1">
      <formula>COUNTA($A37)</formula>
    </cfRule>
  </conditionalFormatting>
  <conditionalFormatting sqref="F55">
    <cfRule type="expression" dxfId="769" priority="945" stopIfTrue="1">
      <formula>COUNTA($A55)</formula>
    </cfRule>
  </conditionalFormatting>
  <conditionalFormatting sqref="F63">
    <cfRule type="expression" dxfId="768" priority="944" stopIfTrue="1">
      <formula>COUNTA($A63)</formula>
    </cfRule>
  </conditionalFormatting>
  <conditionalFormatting sqref="F48:F52">
    <cfRule type="expression" dxfId="767" priority="943" stopIfTrue="1">
      <formula>COUNTA($A48)</formula>
    </cfRule>
  </conditionalFormatting>
  <conditionalFormatting sqref="F16:F38 F48:F64">
    <cfRule type="expression" dxfId="766" priority="942" stopIfTrue="1">
      <formula>COUNTA($A16)</formula>
    </cfRule>
  </conditionalFormatting>
  <conditionalFormatting sqref="F36">
    <cfRule type="expression" dxfId="765" priority="941" stopIfTrue="1">
      <formula>COUNTA($A36)</formula>
    </cfRule>
  </conditionalFormatting>
  <conditionalFormatting sqref="F37">
    <cfRule type="expression" dxfId="764" priority="940" stopIfTrue="1">
      <formula>COUNTA($A37)</formula>
    </cfRule>
  </conditionalFormatting>
  <conditionalFormatting sqref="F37">
    <cfRule type="expression" dxfId="763" priority="939" stopIfTrue="1">
      <formula>COUNTA($A37)</formula>
    </cfRule>
  </conditionalFormatting>
  <conditionalFormatting sqref="F55">
    <cfRule type="expression" dxfId="762" priority="937" stopIfTrue="1">
      <formula>COUNTA($A55)</formula>
    </cfRule>
  </conditionalFormatting>
  <conditionalFormatting sqref="F63">
    <cfRule type="expression" dxfId="761" priority="936" stopIfTrue="1">
      <formula>COUNTA($A63)</formula>
    </cfRule>
  </conditionalFormatting>
  <conditionalFormatting sqref="F48:F52">
    <cfRule type="expression" dxfId="760" priority="935" stopIfTrue="1">
      <formula>COUNTA($A48)</formula>
    </cfRule>
  </conditionalFormatting>
  <conditionalFormatting sqref="K33:K35">
    <cfRule type="expression" dxfId="759" priority="934" stopIfTrue="1">
      <formula>COUNTA($A33)</formula>
    </cfRule>
  </conditionalFormatting>
  <conditionalFormatting sqref="K33:K35">
    <cfRule type="expression" dxfId="758" priority="933" stopIfTrue="1">
      <formula>COUNTA($A33)</formula>
    </cfRule>
  </conditionalFormatting>
  <conditionalFormatting sqref="A54:A55 C54 C55:E55 A14:K14 A18 G54:G55 A16 C16:D16 G16:K16 A44:A45 C44:E45 I44:K45 E60:F64 A65:K66 B60:B64 A27:A35 B16:B35 C29:D35 E16:F35 A57:G58 M60:R60 M61:Q64 M65:R67 A48:A50 C48:D50 S60:S66 E43 J41:J42 K41 E46:E54 H50:J50 E34:E36 G36:K36 F17:F38 U16:U24 E56:E59 D27:D28 U50:U64 F48:F64 I48:J49 G19:H35 J31:K35 J19:J24 I17:I35 J29:J30 I57:K58 I54:K55 U29:U37">
    <cfRule type="expression" dxfId="757" priority="932" stopIfTrue="1">
      <formula>COUNTA($A14)</formula>
    </cfRule>
  </conditionalFormatting>
  <conditionalFormatting sqref="A36:F36">
    <cfRule type="expression" dxfId="756" priority="931" stopIfTrue="1">
      <formula>COUNTA($A36)</formula>
    </cfRule>
  </conditionalFormatting>
  <conditionalFormatting sqref="K46:K47">
    <cfRule type="expression" dxfId="755" priority="930" stopIfTrue="1">
      <formula>COUNTA($A46)</formula>
    </cfRule>
  </conditionalFormatting>
  <conditionalFormatting sqref="A46:A47 C46:D47 I46:J47">
    <cfRule type="expression" dxfId="754" priority="929" stopIfTrue="1">
      <formula>COUNTA($A46)</formula>
    </cfRule>
  </conditionalFormatting>
  <conditionalFormatting sqref="K48:K50">
    <cfRule type="expression" dxfId="753" priority="928" stopIfTrue="1">
      <formula>COUNTA($A48)</formula>
    </cfRule>
  </conditionalFormatting>
  <conditionalFormatting sqref="K15">
    <cfRule type="expression" dxfId="752" priority="927" stopIfTrue="1">
      <formula>COUNTA($A15)</formula>
    </cfRule>
  </conditionalFormatting>
  <conditionalFormatting sqref="S60">
    <cfRule type="expression" dxfId="751" priority="926" stopIfTrue="1">
      <formula>COUNTA($A60)</formula>
    </cfRule>
  </conditionalFormatting>
  <conditionalFormatting sqref="K60">
    <cfRule type="expression" dxfId="750" priority="925" stopIfTrue="1">
      <formula>COUNTA($A60)</formula>
    </cfRule>
  </conditionalFormatting>
  <conditionalFormatting sqref="G60">
    <cfRule type="expression" dxfId="749" priority="924" stopIfTrue="1">
      <formula>COUNTA($A60)</formula>
    </cfRule>
  </conditionalFormatting>
  <conditionalFormatting sqref="A43 C43:D43 I43:J43">
    <cfRule type="expression" dxfId="748" priority="923" stopIfTrue="1">
      <formula>COUNTA($A43)</formula>
    </cfRule>
  </conditionalFormatting>
  <conditionalFormatting sqref="K43">
    <cfRule type="expression" dxfId="747" priority="922" stopIfTrue="1">
      <formula>COUNTA($A43)</formula>
    </cfRule>
  </conditionalFormatting>
  <conditionalFormatting sqref="G15:I15">
    <cfRule type="expression" dxfId="746" priority="921" stopIfTrue="1">
      <formula>COUNTA($A15)</formula>
    </cfRule>
  </conditionalFormatting>
  <conditionalFormatting sqref="A15:F15">
    <cfRule type="expression" dxfId="745" priority="920" stopIfTrue="1">
      <formula>COUNTA($A15)</formula>
    </cfRule>
  </conditionalFormatting>
  <conditionalFormatting sqref="J15">
    <cfRule type="expression" dxfId="744" priority="919" stopIfTrue="1">
      <formula>COUNTA($A15)</formula>
    </cfRule>
  </conditionalFormatting>
  <conditionalFormatting sqref="S15">
    <cfRule type="expression" dxfId="743" priority="918" stopIfTrue="1">
      <formula>COUNTA($A15)</formula>
    </cfRule>
  </conditionalFormatting>
  <conditionalFormatting sqref="K61:K62">
    <cfRule type="expression" dxfId="742" priority="917" stopIfTrue="1">
      <formula>COUNTA($A61)</formula>
    </cfRule>
  </conditionalFormatting>
  <conditionalFormatting sqref="K63:K64">
    <cfRule type="expression" dxfId="741" priority="916" stopIfTrue="1">
      <formula>COUNTA($A63)</formula>
    </cfRule>
  </conditionalFormatting>
  <conditionalFormatting sqref="A63:A64 C63:D64 H63:J64">
    <cfRule type="expression" dxfId="740" priority="915" stopIfTrue="1">
      <formula>COUNTA($A63)</formula>
    </cfRule>
  </conditionalFormatting>
  <conditionalFormatting sqref="G63:G64">
    <cfRule type="expression" dxfId="739" priority="914" stopIfTrue="1">
      <formula>COUNTA($A63)</formula>
    </cfRule>
  </conditionalFormatting>
  <conditionalFormatting sqref="G61:G62">
    <cfRule type="expression" dxfId="738" priority="913" stopIfTrue="1">
      <formula>COUNTA($A61)</formula>
    </cfRule>
  </conditionalFormatting>
  <conditionalFormatting sqref="A61:A62 C61:D62 H61:J62">
    <cfRule type="expression" dxfId="737" priority="912" stopIfTrue="1">
      <formula>COUNTA($A61)</formula>
    </cfRule>
  </conditionalFormatting>
  <conditionalFormatting sqref="S61:S62">
    <cfRule type="expression" dxfId="736" priority="911" stopIfTrue="1">
      <formula>COUNTA($A61)</formula>
    </cfRule>
  </conditionalFormatting>
  <conditionalFormatting sqref="A60 C60:D60 H60:J60">
    <cfRule type="expression" dxfId="735" priority="910" stopIfTrue="1">
      <formula>COUNTA($A60)</formula>
    </cfRule>
  </conditionalFormatting>
  <conditionalFormatting sqref="E52:E53">
    <cfRule type="expression" dxfId="734" priority="909" stopIfTrue="1">
      <formula>COUNTA($A52)</formula>
    </cfRule>
  </conditionalFormatting>
  <conditionalFormatting sqref="S52:S53">
    <cfRule type="expression" dxfId="733" priority="908" stopIfTrue="1">
      <formula>COUNTA($A52)</formula>
    </cfRule>
  </conditionalFormatting>
  <conditionalFormatting sqref="B52:B58">
    <cfRule type="expression" dxfId="732" priority="907" stopIfTrue="1">
      <formula>COUNTA($A52)</formula>
    </cfRule>
  </conditionalFormatting>
  <conditionalFormatting sqref="A52:A53 C52:D53 I52:J53 H53:H58">
    <cfRule type="expression" dxfId="731" priority="906" stopIfTrue="1">
      <formula>COUNTA($A52)</formula>
    </cfRule>
  </conditionalFormatting>
  <conditionalFormatting sqref="K52:K53">
    <cfRule type="expression" dxfId="730" priority="905" stopIfTrue="1">
      <formula>COUNTA($A52)</formula>
    </cfRule>
  </conditionalFormatting>
  <conditionalFormatting sqref="G52:G53">
    <cfRule type="expression" dxfId="729" priority="904" stopIfTrue="1">
      <formula>COUNTA($A52)</formula>
    </cfRule>
  </conditionalFormatting>
  <conditionalFormatting sqref="D54">
    <cfRule type="expression" dxfId="728" priority="903" stopIfTrue="1">
      <formula>COUNTA($A54)</formula>
    </cfRule>
  </conditionalFormatting>
  <conditionalFormatting sqref="A56 C56:E56 G56:G58 I56:K56">
    <cfRule type="expression" dxfId="727" priority="902" stopIfTrue="1">
      <formula>COUNTA($A56)</formula>
    </cfRule>
  </conditionalFormatting>
  <conditionalFormatting sqref="R61:R64">
    <cfRule type="expression" dxfId="726" priority="901" stopIfTrue="1">
      <formula>COUNTA($A61)</formula>
    </cfRule>
  </conditionalFormatting>
  <conditionalFormatting sqref="A17 C17:D17 G17:H17 S17 J17">
    <cfRule type="expression" dxfId="725" priority="900" stopIfTrue="1">
      <formula>COUNTA($A17)</formula>
    </cfRule>
  </conditionalFormatting>
  <conditionalFormatting sqref="A19:A26 C19:D24 D25:D26">
    <cfRule type="expression" dxfId="724" priority="899" stopIfTrue="1">
      <formula>COUNTA($A19)</formula>
    </cfRule>
  </conditionalFormatting>
  <conditionalFormatting sqref="A21 C21:D21">
    <cfRule type="expression" dxfId="723" priority="898" stopIfTrue="1">
      <formula>COUNTA($A21)</formula>
    </cfRule>
  </conditionalFormatting>
  <conditionalFormatting sqref="E21">
    <cfRule type="expression" dxfId="722" priority="897" stopIfTrue="1">
      <formula>COUNTA($A21)</formula>
    </cfRule>
  </conditionalFormatting>
  <conditionalFormatting sqref="E21">
    <cfRule type="expression" dxfId="721" priority="896" stopIfTrue="1">
      <formula>COUNTA($A21)</formula>
    </cfRule>
  </conditionalFormatting>
  <conditionalFormatting sqref="S51">
    <cfRule type="expression" dxfId="720" priority="895" stopIfTrue="1">
      <formula>COUNTA($A51)</formula>
    </cfRule>
  </conditionalFormatting>
  <conditionalFormatting sqref="H21">
    <cfRule type="expression" dxfId="719" priority="894" stopIfTrue="1">
      <formula>COUNTA($A21)</formula>
    </cfRule>
  </conditionalFormatting>
  <conditionalFormatting sqref="E21">
    <cfRule type="expression" dxfId="718" priority="893" stopIfTrue="1">
      <formula>COUNTA($A21)</formula>
    </cfRule>
  </conditionalFormatting>
  <conditionalFormatting sqref="S17">
    <cfRule type="expression" dxfId="717" priority="892" stopIfTrue="1">
      <formula>COUNTA($A17)</formula>
    </cfRule>
  </conditionalFormatting>
  <conditionalFormatting sqref="S59">
    <cfRule type="expression" dxfId="716" priority="891" stopIfTrue="1">
      <formula>COUNTA($A59)</formula>
    </cfRule>
  </conditionalFormatting>
  <conditionalFormatting sqref="J51">
    <cfRule type="expression" dxfId="715" priority="890" stopIfTrue="1">
      <formula>COUNTA($A51)</formula>
    </cfRule>
  </conditionalFormatting>
  <conditionalFormatting sqref="J59">
    <cfRule type="expression" dxfId="714" priority="889" stopIfTrue="1">
      <formula>COUNTA($A59)</formula>
    </cfRule>
  </conditionalFormatting>
  <conditionalFormatting sqref="K51">
    <cfRule type="expression" dxfId="713" priority="888" stopIfTrue="1">
      <formula>COUNTA($A51)</formula>
    </cfRule>
  </conditionalFormatting>
  <conditionalFormatting sqref="F51:I51">
    <cfRule type="expression" dxfId="712" priority="887" stopIfTrue="1">
      <formula>COUNTA($A51)</formula>
    </cfRule>
  </conditionalFormatting>
  <conditionalFormatting sqref="A51:H51">
    <cfRule type="expression" dxfId="711" priority="886" stopIfTrue="1">
      <formula>COUNTA($A51)</formula>
    </cfRule>
  </conditionalFormatting>
  <conditionalFormatting sqref="S51">
    <cfRule type="expression" dxfId="710" priority="885" stopIfTrue="1">
      <formula>COUNTA($A51)</formula>
    </cfRule>
  </conditionalFormatting>
  <conditionalFormatting sqref="S59">
    <cfRule type="expression" dxfId="709" priority="884" stopIfTrue="1">
      <formula>COUNTA($A59)</formula>
    </cfRule>
  </conditionalFormatting>
  <conditionalFormatting sqref="K59">
    <cfRule type="expression" dxfId="708" priority="883" stopIfTrue="1">
      <formula>COUNTA($A59)</formula>
    </cfRule>
  </conditionalFormatting>
  <conditionalFormatting sqref="F59:I59">
    <cfRule type="expression" dxfId="707" priority="882" stopIfTrue="1">
      <formula>COUNTA($A59)</formula>
    </cfRule>
  </conditionalFormatting>
  <conditionalFormatting sqref="A59:H59">
    <cfRule type="expression" dxfId="706" priority="881" stopIfTrue="1">
      <formula>COUNTA($A59)</formula>
    </cfRule>
  </conditionalFormatting>
  <conditionalFormatting sqref="K67">
    <cfRule type="expression" dxfId="705" priority="880" stopIfTrue="1">
      <formula>COUNTA($A67)</formula>
    </cfRule>
  </conditionalFormatting>
  <conditionalFormatting sqref="S67">
    <cfRule type="expression" dxfId="704" priority="878" stopIfTrue="1">
      <formula>COUNTA($A67)</formula>
    </cfRule>
  </conditionalFormatting>
  <conditionalFormatting sqref="C18:D18 H18 J18">
    <cfRule type="expression" dxfId="703" priority="877" stopIfTrue="1">
      <formula>COUNTA($A18)</formula>
    </cfRule>
  </conditionalFormatting>
  <conditionalFormatting sqref="G67:I67">
    <cfRule type="expression" dxfId="702" priority="876" stopIfTrue="1">
      <formula>COUNTA($A67)</formula>
    </cfRule>
  </conditionalFormatting>
  <conditionalFormatting sqref="A67:F67">
    <cfRule type="expression" dxfId="701" priority="875" stopIfTrue="1">
      <formula>COUNTA($A67)</formula>
    </cfRule>
  </conditionalFormatting>
  <conditionalFormatting sqref="J67">
    <cfRule type="expression" dxfId="700" priority="874" stopIfTrue="1">
      <formula>COUNTA($A67)</formula>
    </cfRule>
  </conditionalFormatting>
  <conditionalFormatting sqref="S67">
    <cfRule type="expression" dxfId="699" priority="873" stopIfTrue="1">
      <formula>COUNTA($A67)</formula>
    </cfRule>
  </conditionalFormatting>
  <conditionalFormatting sqref="G18">
    <cfRule type="expression" dxfId="698" priority="872" stopIfTrue="1">
      <formula>COUNTA($A18)</formula>
    </cfRule>
  </conditionalFormatting>
  <conditionalFormatting sqref="E18">
    <cfRule type="expression" dxfId="697" priority="871" stopIfTrue="1">
      <formula>COUNTA($A18)</formula>
    </cfRule>
  </conditionalFormatting>
  <conditionalFormatting sqref="E18">
    <cfRule type="expression" dxfId="696" priority="870" stopIfTrue="1">
      <formula>COUNTA($A18)</formula>
    </cfRule>
  </conditionalFormatting>
  <conditionalFormatting sqref="E18">
    <cfRule type="expression" dxfId="695" priority="869" stopIfTrue="1">
      <formula>COUNTA($A18)</formula>
    </cfRule>
  </conditionalFormatting>
  <conditionalFormatting sqref="E18">
    <cfRule type="expression" dxfId="694" priority="868" stopIfTrue="1">
      <formula>COUNTA($A18)</formula>
    </cfRule>
  </conditionalFormatting>
  <conditionalFormatting sqref="E18">
    <cfRule type="expression" dxfId="693" priority="867" stopIfTrue="1">
      <formula>COUNTA($A18)</formula>
    </cfRule>
  </conditionalFormatting>
  <conditionalFormatting sqref="U50 U54:U55 U57:U58 U14 U65:U66">
    <cfRule type="expression" dxfId="692" priority="866" stopIfTrue="1">
      <formula>COUNTA($A14)</formula>
    </cfRule>
  </conditionalFormatting>
  <conditionalFormatting sqref="U36">
    <cfRule type="expression" dxfId="691" priority="865" stopIfTrue="1">
      <formula>COUNTA($A36)</formula>
    </cfRule>
  </conditionalFormatting>
  <conditionalFormatting sqref="U15">
    <cfRule type="expression" dxfId="690" priority="863" stopIfTrue="1">
      <formula>COUNTA($A15)</formula>
    </cfRule>
  </conditionalFormatting>
  <conditionalFormatting sqref="U63:U64">
    <cfRule type="expression" dxfId="689" priority="862" stopIfTrue="1">
      <formula>COUNTA($A63)</formula>
    </cfRule>
  </conditionalFormatting>
  <conditionalFormatting sqref="U61:U62">
    <cfRule type="expression" dxfId="688" priority="861" stopIfTrue="1">
      <formula>COUNTA($A61)</formula>
    </cfRule>
  </conditionalFormatting>
  <conditionalFormatting sqref="U60">
    <cfRule type="expression" dxfId="687" priority="860" stopIfTrue="1">
      <formula>COUNTA($A60)</formula>
    </cfRule>
  </conditionalFormatting>
  <conditionalFormatting sqref="U52:U53">
    <cfRule type="expression" dxfId="686" priority="859" stopIfTrue="1">
      <formula>COUNTA($A52)</formula>
    </cfRule>
  </conditionalFormatting>
  <conditionalFormatting sqref="U56">
    <cfRule type="expression" dxfId="685" priority="858" stopIfTrue="1">
      <formula>COUNTA($A56)</formula>
    </cfRule>
  </conditionalFormatting>
  <conditionalFormatting sqref="U17">
    <cfRule type="expression" dxfId="684" priority="857" stopIfTrue="1">
      <formula>COUNTA($A17)</formula>
    </cfRule>
  </conditionalFormatting>
  <conditionalFormatting sqref="U21">
    <cfRule type="expression" dxfId="683" priority="856" stopIfTrue="1">
      <formula>COUNTA($A21)</formula>
    </cfRule>
  </conditionalFormatting>
  <conditionalFormatting sqref="U21">
    <cfRule type="expression" dxfId="682" priority="855" stopIfTrue="1">
      <formula>COUNTA($A21)</formula>
    </cfRule>
  </conditionalFormatting>
  <conditionalFormatting sqref="U51">
    <cfRule type="expression" dxfId="681" priority="854" stopIfTrue="1">
      <formula>COUNTA($A51)</formula>
    </cfRule>
  </conditionalFormatting>
  <conditionalFormatting sqref="U59">
    <cfRule type="expression" dxfId="680" priority="853" stopIfTrue="1">
      <formula>COUNTA($A59)</formula>
    </cfRule>
  </conditionalFormatting>
  <conditionalFormatting sqref="U67">
    <cfRule type="expression" dxfId="679" priority="852" stopIfTrue="1">
      <formula>COUNTA($A67)</formula>
    </cfRule>
  </conditionalFormatting>
  <conditionalFormatting sqref="U18">
    <cfRule type="expression" dxfId="678" priority="851" stopIfTrue="1">
      <formula>COUNTA($A18)</formula>
    </cfRule>
  </conditionalFormatting>
  <conditionalFormatting sqref="K17:K30">
    <cfRule type="expression" dxfId="677" priority="850" stopIfTrue="1">
      <formula>COUNTA($A17)</formula>
    </cfRule>
  </conditionalFormatting>
  <conditionalFormatting sqref="F52:F56">
    <cfRule type="expression" dxfId="676" priority="849" stopIfTrue="1">
      <formula>COUNTA($A52)</formula>
    </cfRule>
  </conditionalFormatting>
  <conditionalFormatting sqref="J52:K58">
    <cfRule type="expression" dxfId="675" priority="848" stopIfTrue="1">
      <formula>COUNTA($A52)</formula>
    </cfRule>
  </conditionalFormatting>
  <conditionalFormatting sqref="C61:D61">
    <cfRule type="expression" dxfId="674" priority="847" stopIfTrue="1">
      <formula>COUNTA($A61)</formula>
    </cfRule>
  </conditionalFormatting>
  <conditionalFormatting sqref="K61">
    <cfRule type="expression" dxfId="673" priority="846" stopIfTrue="1">
      <formula>COUNTA($A61)</formula>
    </cfRule>
  </conditionalFormatting>
  <conditionalFormatting sqref="J61">
    <cfRule type="expression" dxfId="672" priority="845" stopIfTrue="1">
      <formula>COUNTA($A61)</formula>
    </cfRule>
  </conditionalFormatting>
  <conditionalFormatting sqref="C63:C64">
    <cfRule type="expression" dxfId="671" priority="844" stopIfTrue="1">
      <formula>COUNTA($A63)</formula>
    </cfRule>
  </conditionalFormatting>
  <conditionalFormatting sqref="K63:K64">
    <cfRule type="expression" dxfId="670" priority="843" stopIfTrue="1">
      <formula>COUNTA($A63)</formula>
    </cfRule>
  </conditionalFormatting>
  <conditionalFormatting sqref="J63:J64">
    <cfRule type="expression" dxfId="669" priority="842" stopIfTrue="1">
      <formula>COUNTA($A63)</formula>
    </cfRule>
  </conditionalFormatting>
  <conditionalFormatting sqref="G38">
    <cfRule type="expression" dxfId="668" priority="841" stopIfTrue="1">
      <formula>COUNTA($A44)</formula>
    </cfRule>
  </conditionalFormatting>
  <conditionalFormatting sqref="B38:D38 B39:B49">
    <cfRule type="expression" dxfId="667" priority="840" stopIfTrue="1">
      <formula>COUNTA($A38)</formula>
    </cfRule>
  </conditionalFormatting>
  <conditionalFormatting sqref="J38">
    <cfRule type="expression" dxfId="666" priority="839" stopIfTrue="1">
      <formula>COUNTA($A38)</formula>
    </cfRule>
  </conditionalFormatting>
  <conditionalFormatting sqref="F57:F58">
    <cfRule type="expression" dxfId="665" priority="838" stopIfTrue="1">
      <formula>COUNTA($A57)</formula>
    </cfRule>
  </conditionalFormatting>
  <conditionalFormatting sqref="F52:F56">
    <cfRule type="expression" dxfId="664" priority="837" stopIfTrue="1">
      <formula>COUNTA($A52)</formula>
    </cfRule>
  </conditionalFormatting>
  <conditionalFormatting sqref="F57:F58">
    <cfRule type="expression" dxfId="663" priority="836" stopIfTrue="1">
      <formula>COUNTA($A57)</formula>
    </cfRule>
  </conditionalFormatting>
  <conditionalFormatting sqref="F52:F56">
    <cfRule type="expression" dxfId="662" priority="835" stopIfTrue="1">
      <formula>COUNTA($A52)</formula>
    </cfRule>
  </conditionalFormatting>
  <conditionalFormatting sqref="F57:F58">
    <cfRule type="expression" dxfId="661" priority="834" stopIfTrue="1">
      <formula>COUNTA($A57)</formula>
    </cfRule>
  </conditionalFormatting>
  <conditionalFormatting sqref="F52:F56">
    <cfRule type="expression" dxfId="660" priority="833" stopIfTrue="1">
      <formula>COUNTA($A52)</formula>
    </cfRule>
  </conditionalFormatting>
  <conditionalFormatting sqref="F57:F58">
    <cfRule type="expression" dxfId="659" priority="832" stopIfTrue="1">
      <formula>COUNTA($A57)</formula>
    </cfRule>
  </conditionalFormatting>
  <conditionalFormatting sqref="F52:F56">
    <cfRule type="expression" dxfId="658" priority="831" stopIfTrue="1">
      <formula>COUNTA($A52)</formula>
    </cfRule>
  </conditionalFormatting>
  <conditionalFormatting sqref="F57:F58">
    <cfRule type="expression" dxfId="657" priority="830" stopIfTrue="1">
      <formula>COUNTA($A57)</formula>
    </cfRule>
  </conditionalFormatting>
  <conditionalFormatting sqref="F52:F56">
    <cfRule type="expression" dxfId="656" priority="829" stopIfTrue="1">
      <formula>COUNTA($A52)</formula>
    </cfRule>
  </conditionalFormatting>
  <conditionalFormatting sqref="F16:F38 F48:F64">
    <cfRule type="expression" dxfId="655" priority="828" stopIfTrue="1">
      <formula>COUNTA($A16)</formula>
    </cfRule>
  </conditionalFormatting>
  <conditionalFormatting sqref="F36">
    <cfRule type="expression" dxfId="654" priority="827" stopIfTrue="1">
      <formula>COUNTA($A36)</formula>
    </cfRule>
  </conditionalFormatting>
  <conditionalFormatting sqref="C18">
    <cfRule type="expression" dxfId="653" priority="826" stopIfTrue="1">
      <formula>COUNTA($A18)</formula>
    </cfRule>
  </conditionalFormatting>
  <conditionalFormatting sqref="J18">
    <cfRule type="expression" dxfId="652" priority="825" stopIfTrue="1">
      <formula>COUNTA($A18)</formula>
    </cfRule>
  </conditionalFormatting>
  <conditionalFormatting sqref="B33:H35 J33:K35">
    <cfRule type="expression" dxfId="651" priority="824" stopIfTrue="1">
      <formula>COUNTA($A33)</formula>
    </cfRule>
  </conditionalFormatting>
  <conditionalFormatting sqref="F33:F35">
    <cfRule type="expression" dxfId="650" priority="823" stopIfTrue="1">
      <formula>COUNTA($A33)</formula>
    </cfRule>
  </conditionalFormatting>
  <conditionalFormatting sqref="F33:F35">
    <cfRule type="expression" dxfId="649" priority="822" stopIfTrue="1">
      <formula>COUNTA($A33)</formula>
    </cfRule>
  </conditionalFormatting>
  <conditionalFormatting sqref="M33:M35">
    <cfRule type="expression" dxfId="648" priority="821" stopIfTrue="1">
      <formula>COUNTA($A33)</formula>
    </cfRule>
  </conditionalFormatting>
  <conditionalFormatting sqref="C60">
    <cfRule type="expression" dxfId="647" priority="820" stopIfTrue="1">
      <formula>COUNTA($A60)</formula>
    </cfRule>
  </conditionalFormatting>
  <conditionalFormatting sqref="J60">
    <cfRule type="expression" dxfId="646" priority="819" stopIfTrue="1">
      <formula>COUNTA($A60)</formula>
    </cfRule>
  </conditionalFormatting>
  <conditionalFormatting sqref="C44:E45 I44:K45 C48:D49 C38:F38 B38:B49 H38:J38 E43 J41:J42 K38:K41 E46:E49 F48:F49 G38:G49 I48:J49 C39:E42 I39:I42 H39:H49">
    <cfRule type="expression" dxfId="645" priority="818" stopIfTrue="1">
      <formula>COUNTA($A38)</formula>
    </cfRule>
  </conditionalFormatting>
  <conditionalFormatting sqref="K46:K47">
    <cfRule type="expression" dxfId="644" priority="817" stopIfTrue="1">
      <formula>COUNTA($A46)</formula>
    </cfRule>
  </conditionalFormatting>
  <conditionalFormatting sqref="C46:D47 I46:J47">
    <cfRule type="expression" dxfId="643" priority="816" stopIfTrue="1">
      <formula>COUNTA($A46)</formula>
    </cfRule>
  </conditionalFormatting>
  <conditionalFormatting sqref="K48:K49">
    <cfRule type="expression" dxfId="642" priority="815" stopIfTrue="1">
      <formula>COUNTA($A48)</formula>
    </cfRule>
  </conditionalFormatting>
  <conditionalFormatting sqref="C43:D43 I43:J43">
    <cfRule type="expression" dxfId="641" priority="814" stopIfTrue="1">
      <formula>COUNTA($A43)</formula>
    </cfRule>
  </conditionalFormatting>
  <conditionalFormatting sqref="K43">
    <cfRule type="expression" dxfId="640" priority="813" stopIfTrue="1">
      <formula>COUNTA($A43)</formula>
    </cfRule>
  </conditionalFormatting>
  <conditionalFormatting sqref="G38">
    <cfRule type="expression" dxfId="639" priority="812" stopIfTrue="1">
      <formula>COUNTA($A44)</formula>
    </cfRule>
  </conditionalFormatting>
  <conditionalFormatting sqref="B38:D38 B39:B49">
    <cfRule type="expression" dxfId="638" priority="811" stopIfTrue="1">
      <formula>COUNTA($A38)</formula>
    </cfRule>
  </conditionalFormatting>
  <conditionalFormatting sqref="J38">
    <cfRule type="expression" dxfId="637" priority="810" stopIfTrue="1">
      <formula>COUNTA($A38)</formula>
    </cfRule>
  </conditionalFormatting>
  <conditionalFormatting sqref="M42 B42:E42 G42 I42:J42">
    <cfRule type="expression" dxfId="636" priority="809" stopIfTrue="1">
      <formula>COUNTA($A42)</formula>
    </cfRule>
  </conditionalFormatting>
  <conditionalFormatting sqref="B42">
    <cfRule type="expression" dxfId="635" priority="808" stopIfTrue="1">
      <formula>COUNTA($A42)</formula>
    </cfRule>
  </conditionalFormatting>
  <conditionalFormatting sqref="G42">
    <cfRule type="expression" dxfId="634" priority="806" stopIfTrue="1">
      <formula>COUNTA($A42)</formula>
    </cfRule>
  </conditionalFormatting>
  <conditionalFormatting sqref="D42 I42:J42">
    <cfRule type="expression" dxfId="633" priority="805" stopIfTrue="1">
      <formula>COUNTA($A42)</formula>
    </cfRule>
  </conditionalFormatting>
  <conditionalFormatting sqref="N16:N32">
    <cfRule type="expression" dxfId="632" priority="804" stopIfTrue="1">
      <formula>COUNTA($A16)</formula>
    </cfRule>
  </conditionalFormatting>
  <conditionalFormatting sqref="M16:M32">
    <cfRule type="expression" dxfId="631" priority="803" stopIfTrue="1">
      <formula>COUNTA($A16)</formula>
    </cfRule>
  </conditionalFormatting>
  <conditionalFormatting sqref="M38:M48">
    <cfRule type="expression" dxfId="630" priority="802" stopIfTrue="1">
      <formula>COUNTA($A38)</formula>
    </cfRule>
  </conditionalFormatting>
  <conditionalFormatting sqref="M42">
    <cfRule type="expression" dxfId="629" priority="801" stopIfTrue="1">
      <formula>COUNTA($A42)</formula>
    </cfRule>
  </conditionalFormatting>
  <conditionalFormatting sqref="M42">
    <cfRule type="expression" dxfId="628" priority="800" stopIfTrue="1">
      <formula>COUNTA($A42)</formula>
    </cfRule>
  </conditionalFormatting>
  <conditionalFormatting sqref="M52:M58">
    <cfRule type="expression" dxfId="627" priority="799" stopIfTrue="1">
      <formula>COUNTA($A52)</formula>
    </cfRule>
  </conditionalFormatting>
  <conditionalFormatting sqref="M60:M64">
    <cfRule type="expression" dxfId="626" priority="798" stopIfTrue="1">
      <formula>COUNTA($A60)</formula>
    </cfRule>
  </conditionalFormatting>
  <conditionalFormatting sqref="M16:M32">
    <cfRule type="expression" dxfId="625" priority="797" stopIfTrue="1">
      <formula>COUNTA($A16)</formula>
    </cfRule>
  </conditionalFormatting>
  <conditionalFormatting sqref="M38:M48">
    <cfRule type="expression" dxfId="624" priority="796" stopIfTrue="1">
      <formula>COUNTA($A38)</formula>
    </cfRule>
  </conditionalFormatting>
  <conditionalFormatting sqref="M42">
    <cfRule type="expression" dxfId="623" priority="795" stopIfTrue="1">
      <formula>COUNTA($A42)</formula>
    </cfRule>
  </conditionalFormatting>
  <conditionalFormatting sqref="M42">
    <cfRule type="expression" dxfId="622" priority="794" stopIfTrue="1">
      <formula>COUNTA($A42)</formula>
    </cfRule>
  </conditionalFormatting>
  <conditionalFormatting sqref="M52:M58">
    <cfRule type="expression" dxfId="621" priority="793" stopIfTrue="1">
      <formula>COUNTA($A52)</formula>
    </cfRule>
  </conditionalFormatting>
  <conditionalFormatting sqref="M60:M64">
    <cfRule type="expression" dxfId="620" priority="792" stopIfTrue="1">
      <formula>COUNTA($A60)</formula>
    </cfRule>
  </conditionalFormatting>
  <conditionalFormatting sqref="M18">
    <cfRule type="expression" dxfId="619" priority="791" stopIfTrue="1">
      <formula>COUNTA($A18)</formula>
    </cfRule>
  </conditionalFormatting>
  <conditionalFormatting sqref="M18">
    <cfRule type="expression" dxfId="618" priority="790" stopIfTrue="1">
      <formula>COUNTA($A18)</formula>
    </cfRule>
  </conditionalFormatting>
  <conditionalFormatting sqref="M18">
    <cfRule type="expression" dxfId="617" priority="789" stopIfTrue="1">
      <formula>COUNTA($A18)</formula>
    </cfRule>
  </conditionalFormatting>
  <conditionalFormatting sqref="M18">
    <cfRule type="expression" dxfId="616" priority="788" stopIfTrue="1">
      <formula>COUNTA($A18)</formula>
    </cfRule>
  </conditionalFormatting>
  <conditionalFormatting sqref="M18">
    <cfRule type="expression" dxfId="615" priority="787" stopIfTrue="1">
      <formula>COUNTA($A18)</formula>
    </cfRule>
  </conditionalFormatting>
  <conditionalFormatting sqref="M18">
    <cfRule type="expression" dxfId="614" priority="786" stopIfTrue="1">
      <formula>COUNTA($A18)</formula>
    </cfRule>
  </conditionalFormatting>
  <conditionalFormatting sqref="M18">
    <cfRule type="expression" dxfId="613" priority="785" stopIfTrue="1">
      <formula>COUNTA($A18)</formula>
    </cfRule>
  </conditionalFormatting>
  <conditionalFormatting sqref="M18">
    <cfRule type="expression" dxfId="612" priority="784" stopIfTrue="1">
      <formula>COUNTA($A18)</formula>
    </cfRule>
  </conditionalFormatting>
  <conditionalFormatting sqref="M18">
    <cfRule type="expression" dxfId="611" priority="783" stopIfTrue="1">
      <formula>COUNTA($A18)</formula>
    </cfRule>
  </conditionalFormatting>
  <conditionalFormatting sqref="M18">
    <cfRule type="expression" dxfId="610" priority="782" stopIfTrue="1">
      <formula>COUNTA($A18)</formula>
    </cfRule>
  </conditionalFormatting>
  <conditionalFormatting sqref="M18">
    <cfRule type="expression" dxfId="609" priority="781" stopIfTrue="1">
      <formula>COUNTA($A18)</formula>
    </cfRule>
  </conditionalFormatting>
  <conditionalFormatting sqref="M18">
    <cfRule type="expression" dxfId="608" priority="780" stopIfTrue="1">
      <formula>COUNTA($A18)</formula>
    </cfRule>
  </conditionalFormatting>
  <conditionalFormatting sqref="M18">
    <cfRule type="expression" dxfId="607" priority="779" stopIfTrue="1">
      <formula>COUNTA($A18)</formula>
    </cfRule>
  </conditionalFormatting>
  <conditionalFormatting sqref="M18">
    <cfRule type="expression" dxfId="606" priority="778" stopIfTrue="1">
      <formula>COUNTA($A18)</formula>
    </cfRule>
  </conditionalFormatting>
  <conditionalFormatting sqref="M18">
    <cfRule type="expression" dxfId="605" priority="777" stopIfTrue="1">
      <formula>COUNTA($A18)</formula>
    </cfRule>
  </conditionalFormatting>
  <conditionalFormatting sqref="M18">
    <cfRule type="expression" dxfId="604" priority="776" stopIfTrue="1">
      <formula>COUNTA($A18)</formula>
    </cfRule>
  </conditionalFormatting>
  <conditionalFormatting sqref="M18">
    <cfRule type="expression" dxfId="603" priority="775" stopIfTrue="1">
      <formula>COUNTA($A18)</formula>
    </cfRule>
  </conditionalFormatting>
  <conditionalFormatting sqref="M18">
    <cfRule type="expression" dxfId="602" priority="774" stopIfTrue="1">
      <formula>COUNTA($A18)</formula>
    </cfRule>
  </conditionalFormatting>
  <conditionalFormatting sqref="M18">
    <cfRule type="expression" dxfId="601" priority="773" stopIfTrue="1">
      <formula>COUNTA($A18)</formula>
    </cfRule>
  </conditionalFormatting>
  <conditionalFormatting sqref="M18">
    <cfRule type="expression" dxfId="600" priority="772" stopIfTrue="1">
      <formula>COUNTA($A18)</formula>
    </cfRule>
  </conditionalFormatting>
  <conditionalFormatting sqref="M18">
    <cfRule type="expression" dxfId="599" priority="771" stopIfTrue="1">
      <formula>COUNTA($A18)</formula>
    </cfRule>
  </conditionalFormatting>
  <conditionalFormatting sqref="M18">
    <cfRule type="expression" dxfId="598" priority="770" stopIfTrue="1">
      <formula>COUNTA($A18)</formula>
    </cfRule>
  </conditionalFormatting>
  <conditionalFormatting sqref="M18">
    <cfRule type="expression" dxfId="597" priority="769" stopIfTrue="1">
      <formula>COUNTA($A18)</formula>
    </cfRule>
  </conditionalFormatting>
  <conditionalFormatting sqref="M18">
    <cfRule type="expression" dxfId="596" priority="768" stopIfTrue="1">
      <formula>COUNTA($A18)</formula>
    </cfRule>
  </conditionalFormatting>
  <conditionalFormatting sqref="M18">
    <cfRule type="expression" dxfId="595" priority="767" stopIfTrue="1">
      <formula>COUNTA($A18)</formula>
    </cfRule>
  </conditionalFormatting>
  <conditionalFormatting sqref="M18">
    <cfRule type="expression" dxfId="594" priority="766" stopIfTrue="1">
      <formula>COUNTA($A18)</formula>
    </cfRule>
  </conditionalFormatting>
  <conditionalFormatting sqref="M18">
    <cfRule type="expression" dxfId="593" priority="765" stopIfTrue="1">
      <formula>COUNTA($A18)</formula>
    </cfRule>
  </conditionalFormatting>
  <conditionalFormatting sqref="M18">
    <cfRule type="expression" dxfId="592" priority="764" stopIfTrue="1">
      <formula>COUNTA($A18)</formula>
    </cfRule>
  </conditionalFormatting>
  <conditionalFormatting sqref="M18">
    <cfRule type="expression" dxfId="591" priority="763" stopIfTrue="1">
      <formula>COUNTA($A18)</formula>
    </cfRule>
  </conditionalFormatting>
  <conditionalFormatting sqref="M18">
    <cfRule type="expression" dxfId="590" priority="762" stopIfTrue="1">
      <formula>COUNTA($A18)</formula>
    </cfRule>
  </conditionalFormatting>
  <conditionalFormatting sqref="M18">
    <cfRule type="expression" dxfId="589" priority="761" stopIfTrue="1">
      <formula>COUNTA($A18)</formula>
    </cfRule>
  </conditionalFormatting>
  <conditionalFormatting sqref="M18">
    <cfRule type="expression" dxfId="588" priority="760" stopIfTrue="1">
      <formula>COUNTA($A18)</formula>
    </cfRule>
  </conditionalFormatting>
  <conditionalFormatting sqref="M18">
    <cfRule type="expression" dxfId="587" priority="759" stopIfTrue="1">
      <formula>COUNTA($A18)</formula>
    </cfRule>
  </conditionalFormatting>
  <conditionalFormatting sqref="M18">
    <cfRule type="expression" dxfId="586" priority="758" stopIfTrue="1">
      <formula>COUNTA($A18)</formula>
    </cfRule>
  </conditionalFormatting>
  <conditionalFormatting sqref="M18">
    <cfRule type="expression" dxfId="585" priority="757" stopIfTrue="1">
      <formula>COUNTA($A18)</formula>
    </cfRule>
  </conditionalFormatting>
  <conditionalFormatting sqref="M18">
    <cfRule type="expression" dxfId="584" priority="756" stopIfTrue="1">
      <formula>COUNTA($A18)</formula>
    </cfRule>
  </conditionalFormatting>
  <conditionalFormatting sqref="M18">
    <cfRule type="expression" dxfId="583" priority="755" stopIfTrue="1">
      <formula>COUNTA($A18)</formula>
    </cfRule>
  </conditionalFormatting>
  <conditionalFormatting sqref="M18">
    <cfRule type="expression" dxfId="582" priority="754" stopIfTrue="1">
      <formula>COUNTA($A18)</formula>
    </cfRule>
  </conditionalFormatting>
  <conditionalFormatting sqref="M18">
    <cfRule type="expression" dxfId="581" priority="753" stopIfTrue="1">
      <formula>COUNTA($A18)</formula>
    </cfRule>
  </conditionalFormatting>
  <conditionalFormatting sqref="M18">
    <cfRule type="expression" dxfId="580" priority="752" stopIfTrue="1">
      <formula>COUNTA($A18)</formula>
    </cfRule>
  </conditionalFormatting>
  <conditionalFormatting sqref="M18">
    <cfRule type="expression" dxfId="579" priority="751" stopIfTrue="1">
      <formula>COUNTA($A18)</formula>
    </cfRule>
  </conditionalFormatting>
  <conditionalFormatting sqref="M18">
    <cfRule type="expression" dxfId="578" priority="750" stopIfTrue="1">
      <formula>COUNTA($A18)</formula>
    </cfRule>
  </conditionalFormatting>
  <conditionalFormatting sqref="M18">
    <cfRule type="expression" dxfId="577" priority="749" stopIfTrue="1">
      <formula>COUNTA($A18)</formula>
    </cfRule>
  </conditionalFormatting>
  <conditionalFormatting sqref="M18">
    <cfRule type="expression" dxfId="576" priority="748" stopIfTrue="1">
      <formula>COUNTA($A18)</formula>
    </cfRule>
  </conditionalFormatting>
  <conditionalFormatting sqref="M18">
    <cfRule type="expression" dxfId="575" priority="747" stopIfTrue="1">
      <formula>COUNTA($A18)</formula>
    </cfRule>
  </conditionalFormatting>
  <conditionalFormatting sqref="M18">
    <cfRule type="expression" dxfId="574" priority="746" stopIfTrue="1">
      <formula>COUNTA($A18)</formula>
    </cfRule>
  </conditionalFormatting>
  <conditionalFormatting sqref="M18">
    <cfRule type="expression" dxfId="573" priority="745" stopIfTrue="1">
      <formula>COUNTA($A18)</formula>
    </cfRule>
  </conditionalFormatting>
  <conditionalFormatting sqref="M18">
    <cfRule type="expression" dxfId="572" priority="744" stopIfTrue="1">
      <formula>COUNTA($A18)</formula>
    </cfRule>
  </conditionalFormatting>
  <conditionalFormatting sqref="M18">
    <cfRule type="expression" dxfId="571" priority="743" stopIfTrue="1">
      <formula>COUNTA($A18)</formula>
    </cfRule>
  </conditionalFormatting>
  <conditionalFormatting sqref="M18">
    <cfRule type="expression" dxfId="570" priority="742" stopIfTrue="1">
      <formula>COUNTA($A18)</formula>
    </cfRule>
  </conditionalFormatting>
  <conditionalFormatting sqref="M18">
    <cfRule type="expression" dxfId="569" priority="741" stopIfTrue="1">
      <formula>COUNTA($A18)</formula>
    </cfRule>
  </conditionalFormatting>
  <conditionalFormatting sqref="M18">
    <cfRule type="expression" dxfId="568" priority="740" stopIfTrue="1">
      <formula>COUNTA($A18)</formula>
    </cfRule>
  </conditionalFormatting>
  <conditionalFormatting sqref="M18">
    <cfRule type="expression" dxfId="567" priority="739" stopIfTrue="1">
      <formula>COUNTA($A18)</formula>
    </cfRule>
  </conditionalFormatting>
  <conditionalFormatting sqref="M18">
    <cfRule type="expression" dxfId="566" priority="738" stopIfTrue="1">
      <formula>COUNTA($A18)</formula>
    </cfRule>
  </conditionalFormatting>
  <conditionalFormatting sqref="M18">
    <cfRule type="expression" dxfId="565" priority="737" stopIfTrue="1">
      <formula>COUNTA($A18)</formula>
    </cfRule>
  </conditionalFormatting>
  <conditionalFormatting sqref="M18">
    <cfRule type="expression" dxfId="564" priority="736" stopIfTrue="1">
      <formula>COUNTA($A18)</formula>
    </cfRule>
  </conditionalFormatting>
  <conditionalFormatting sqref="M18">
    <cfRule type="expression" dxfId="563" priority="735" stopIfTrue="1">
      <formula>COUNTA($A18)</formula>
    </cfRule>
  </conditionalFormatting>
  <conditionalFormatting sqref="M18">
    <cfRule type="expression" dxfId="562" priority="734" stopIfTrue="1">
      <formula>COUNTA($A18)</formula>
    </cfRule>
  </conditionalFormatting>
  <conditionalFormatting sqref="M18">
    <cfRule type="expression" dxfId="561" priority="733" stopIfTrue="1">
      <formula>COUNTA($A18)</formula>
    </cfRule>
  </conditionalFormatting>
  <conditionalFormatting sqref="M18">
    <cfRule type="expression" dxfId="560" priority="732" stopIfTrue="1">
      <formula>COUNTA($A18)</formula>
    </cfRule>
  </conditionalFormatting>
  <conditionalFormatting sqref="M18">
    <cfRule type="expression" dxfId="559" priority="731" stopIfTrue="1">
      <formula>COUNTA($A18)</formula>
    </cfRule>
  </conditionalFormatting>
  <conditionalFormatting sqref="M18">
    <cfRule type="expression" dxfId="558" priority="730" stopIfTrue="1">
      <formula>COUNTA($A18)</formula>
    </cfRule>
  </conditionalFormatting>
  <conditionalFormatting sqref="M18">
    <cfRule type="expression" dxfId="557" priority="729" stopIfTrue="1">
      <formula>COUNTA($A18)</formula>
    </cfRule>
  </conditionalFormatting>
  <conditionalFormatting sqref="M18">
    <cfRule type="expression" dxfId="556" priority="728" stopIfTrue="1">
      <formula>COUNTA($A18)</formula>
    </cfRule>
  </conditionalFormatting>
  <conditionalFormatting sqref="M18">
    <cfRule type="expression" dxfId="555" priority="727" stopIfTrue="1">
      <formula>COUNTA($A18)</formula>
    </cfRule>
  </conditionalFormatting>
  <conditionalFormatting sqref="M18">
    <cfRule type="expression" dxfId="554" priority="726" stopIfTrue="1">
      <formula>COUNTA($A18)</formula>
    </cfRule>
  </conditionalFormatting>
  <conditionalFormatting sqref="M18">
    <cfRule type="expression" dxfId="553" priority="725" stopIfTrue="1">
      <formula>COUNTA($A18)</formula>
    </cfRule>
  </conditionalFormatting>
  <conditionalFormatting sqref="M18">
    <cfRule type="expression" dxfId="552" priority="724" stopIfTrue="1">
      <formula>COUNTA($A18)</formula>
    </cfRule>
  </conditionalFormatting>
  <conditionalFormatting sqref="M18">
    <cfRule type="expression" dxfId="551" priority="723" stopIfTrue="1">
      <formula>COUNTA($A18)</formula>
    </cfRule>
  </conditionalFormatting>
  <conditionalFormatting sqref="M18">
    <cfRule type="expression" dxfId="550" priority="722" stopIfTrue="1">
      <formula>COUNTA($A18)</formula>
    </cfRule>
  </conditionalFormatting>
  <conditionalFormatting sqref="M18">
    <cfRule type="expression" dxfId="549" priority="721" stopIfTrue="1">
      <formula>COUNTA($A18)</formula>
    </cfRule>
  </conditionalFormatting>
  <conditionalFormatting sqref="M18">
    <cfRule type="expression" dxfId="548" priority="720" stopIfTrue="1">
      <formula>COUNTA($A18)</formula>
    </cfRule>
  </conditionalFormatting>
  <conditionalFormatting sqref="M18">
    <cfRule type="expression" dxfId="547" priority="719" stopIfTrue="1">
      <formula>COUNTA($A18)</formula>
    </cfRule>
  </conditionalFormatting>
  <conditionalFormatting sqref="M18">
    <cfRule type="expression" dxfId="546" priority="718" stopIfTrue="1">
      <formula>COUNTA($A18)</formula>
    </cfRule>
  </conditionalFormatting>
  <conditionalFormatting sqref="M18">
    <cfRule type="expression" dxfId="545" priority="717" stopIfTrue="1">
      <formula>COUNTA($A18)</formula>
    </cfRule>
  </conditionalFormatting>
  <conditionalFormatting sqref="M18">
    <cfRule type="expression" dxfId="544" priority="716" stopIfTrue="1">
      <formula>COUNTA($A18)</formula>
    </cfRule>
  </conditionalFormatting>
  <conditionalFormatting sqref="M18">
    <cfRule type="expression" dxfId="543" priority="715" stopIfTrue="1">
      <formula>COUNTA($A18)</formula>
    </cfRule>
  </conditionalFormatting>
  <conditionalFormatting sqref="M18">
    <cfRule type="expression" dxfId="542" priority="714" stopIfTrue="1">
      <formula>COUNTA($A18)</formula>
    </cfRule>
  </conditionalFormatting>
  <conditionalFormatting sqref="M18">
    <cfRule type="expression" dxfId="541" priority="713" stopIfTrue="1">
      <formula>COUNTA($A18)</formula>
    </cfRule>
  </conditionalFormatting>
  <conditionalFormatting sqref="M18">
    <cfRule type="expression" dxfId="540" priority="712" stopIfTrue="1">
      <formula>COUNTA($A18)</formula>
    </cfRule>
  </conditionalFormatting>
  <conditionalFormatting sqref="M18">
    <cfRule type="expression" dxfId="539" priority="711" stopIfTrue="1">
      <formula>COUNTA($A18)</formula>
    </cfRule>
  </conditionalFormatting>
  <conditionalFormatting sqref="M18">
    <cfRule type="expression" dxfId="538" priority="710" stopIfTrue="1">
      <formula>COUNTA($A18)</formula>
    </cfRule>
  </conditionalFormatting>
  <conditionalFormatting sqref="M18">
    <cfRule type="expression" dxfId="537" priority="709" stopIfTrue="1">
      <formula>COUNTA($A18)</formula>
    </cfRule>
  </conditionalFormatting>
  <conditionalFormatting sqref="M18">
    <cfRule type="expression" dxfId="536" priority="708" stopIfTrue="1">
      <formula>COUNTA($A18)</formula>
    </cfRule>
  </conditionalFormatting>
  <conditionalFormatting sqref="M18">
    <cfRule type="expression" dxfId="535" priority="707" stopIfTrue="1">
      <formula>COUNTA($A18)</formula>
    </cfRule>
  </conditionalFormatting>
  <conditionalFormatting sqref="M18">
    <cfRule type="expression" dxfId="534" priority="706" stopIfTrue="1">
      <formula>COUNTA($A18)</formula>
    </cfRule>
  </conditionalFormatting>
  <conditionalFormatting sqref="M18">
    <cfRule type="expression" dxfId="533" priority="705" stopIfTrue="1">
      <formula>COUNTA($A18)</formula>
    </cfRule>
  </conditionalFormatting>
  <conditionalFormatting sqref="M18">
    <cfRule type="expression" dxfId="532" priority="704" stopIfTrue="1">
      <formula>COUNTA($A18)</formula>
    </cfRule>
  </conditionalFormatting>
  <conditionalFormatting sqref="M18">
    <cfRule type="expression" dxfId="531" priority="703" stopIfTrue="1">
      <formula>COUNTA($A18)</formula>
    </cfRule>
  </conditionalFormatting>
  <conditionalFormatting sqref="C32">
    <cfRule type="expression" dxfId="530" priority="702" stopIfTrue="1">
      <formula>COUNTA($A32)</formula>
    </cfRule>
  </conditionalFormatting>
  <conditionalFormatting sqref="C32">
    <cfRule type="expression" dxfId="529" priority="701" stopIfTrue="1">
      <formula>COUNTA($A32)</formula>
    </cfRule>
  </conditionalFormatting>
  <conditionalFormatting sqref="C32">
    <cfRule type="expression" dxfId="528" priority="700" stopIfTrue="1">
      <formula>COUNTA($A32)</formula>
    </cfRule>
  </conditionalFormatting>
  <conditionalFormatting sqref="C32">
    <cfRule type="expression" dxfId="527" priority="699" stopIfTrue="1">
      <formula>COUNTA($A32)</formula>
    </cfRule>
  </conditionalFormatting>
  <conditionalFormatting sqref="C32">
    <cfRule type="expression" dxfId="526" priority="698" stopIfTrue="1">
      <formula>COUNTA($A32)</formula>
    </cfRule>
  </conditionalFormatting>
  <conditionalFormatting sqref="C32">
    <cfRule type="expression" dxfId="525" priority="697" stopIfTrue="1">
      <formula>COUNTA($A32)</formula>
    </cfRule>
  </conditionalFormatting>
  <conditionalFormatting sqref="C32">
    <cfRule type="expression" dxfId="524" priority="696" stopIfTrue="1">
      <formula>COUNTA($A32)</formula>
    </cfRule>
  </conditionalFormatting>
  <conditionalFormatting sqref="C32">
    <cfRule type="expression" dxfId="523" priority="695" stopIfTrue="1">
      <formula>COUNTA($A32)</formula>
    </cfRule>
  </conditionalFormatting>
  <conditionalFormatting sqref="C32">
    <cfRule type="expression" dxfId="522" priority="694" stopIfTrue="1">
      <formula>COUNTA($A32)</formula>
    </cfRule>
  </conditionalFormatting>
  <conditionalFormatting sqref="C32">
    <cfRule type="expression" dxfId="521" priority="693" stopIfTrue="1">
      <formula>COUNTA($A32)</formula>
    </cfRule>
  </conditionalFormatting>
  <conditionalFormatting sqref="J32">
    <cfRule type="expression" dxfId="520" priority="692" stopIfTrue="1">
      <formula>COUNTA($A32)</formula>
    </cfRule>
  </conditionalFormatting>
  <conditionalFormatting sqref="J32">
    <cfRule type="expression" dxfId="519" priority="691" stopIfTrue="1">
      <formula>COUNTA($A32)</formula>
    </cfRule>
  </conditionalFormatting>
  <conditionalFormatting sqref="J32">
    <cfRule type="expression" dxfId="518" priority="690" stopIfTrue="1">
      <formula>COUNTA($A32)</formula>
    </cfRule>
  </conditionalFormatting>
  <conditionalFormatting sqref="J32">
    <cfRule type="expression" dxfId="517" priority="689" stopIfTrue="1">
      <formula>COUNTA($A32)</formula>
    </cfRule>
  </conditionalFormatting>
  <conditionalFormatting sqref="J32">
    <cfRule type="expression" dxfId="516" priority="688" stopIfTrue="1">
      <formula>COUNTA($A32)</formula>
    </cfRule>
  </conditionalFormatting>
  <conditionalFormatting sqref="J32">
    <cfRule type="expression" dxfId="515" priority="687" stopIfTrue="1">
      <formula>COUNTA($A32)</formula>
    </cfRule>
  </conditionalFormatting>
  <conditionalFormatting sqref="J32">
    <cfRule type="expression" dxfId="514" priority="686" stopIfTrue="1">
      <formula>COUNTA($A32)</formula>
    </cfRule>
  </conditionalFormatting>
  <conditionalFormatting sqref="J32">
    <cfRule type="expression" dxfId="513" priority="685" stopIfTrue="1">
      <formula>COUNTA($A32)</formula>
    </cfRule>
  </conditionalFormatting>
  <conditionalFormatting sqref="J32">
    <cfRule type="expression" dxfId="512" priority="684" stopIfTrue="1">
      <formula>COUNTA($A32)</formula>
    </cfRule>
  </conditionalFormatting>
  <conditionalFormatting sqref="J32">
    <cfRule type="expression" dxfId="511" priority="683" stopIfTrue="1">
      <formula>COUNTA($A32)</formula>
    </cfRule>
  </conditionalFormatting>
  <conditionalFormatting sqref="A34:H35 M34:S35 J34:K35">
    <cfRule type="expression" dxfId="510" priority="682" stopIfTrue="1">
      <formula>COUNTA($A34)</formula>
    </cfRule>
  </conditionalFormatting>
  <conditionalFormatting sqref="F34:F35">
    <cfRule type="expression" dxfId="509" priority="681" stopIfTrue="1">
      <formula>COUNTA($A34)</formula>
    </cfRule>
  </conditionalFormatting>
  <conditionalFormatting sqref="F34:F35">
    <cfRule type="expression" dxfId="508" priority="680" stopIfTrue="1">
      <formula>COUNTA($A34)</formula>
    </cfRule>
  </conditionalFormatting>
  <conditionalFormatting sqref="K34:K35">
    <cfRule type="expression" dxfId="507" priority="679" stopIfTrue="1">
      <formula>COUNTA($A34)</formula>
    </cfRule>
  </conditionalFormatting>
  <conditionalFormatting sqref="K34:K35">
    <cfRule type="expression" dxfId="506" priority="678" stopIfTrue="1">
      <formula>COUNTA($A34)</formula>
    </cfRule>
  </conditionalFormatting>
  <conditionalFormatting sqref="U34:U35 A34:H35 J34:K35">
    <cfRule type="expression" dxfId="505" priority="677" stopIfTrue="1">
      <formula>COUNTA($A34)</formula>
    </cfRule>
  </conditionalFormatting>
  <conditionalFormatting sqref="F34:F35">
    <cfRule type="expression" dxfId="504" priority="676" stopIfTrue="1">
      <formula>COUNTA($A34)</formula>
    </cfRule>
  </conditionalFormatting>
  <conditionalFormatting sqref="B34:H35 J34:K35">
    <cfRule type="expression" dxfId="503" priority="675" stopIfTrue="1">
      <formula>COUNTA($A34)</formula>
    </cfRule>
  </conditionalFormatting>
  <conditionalFormatting sqref="F34:F35">
    <cfRule type="expression" dxfId="502" priority="674" stopIfTrue="1">
      <formula>COUNTA($A34)</formula>
    </cfRule>
  </conditionalFormatting>
  <conditionalFormatting sqref="F34:F35">
    <cfRule type="expression" dxfId="501" priority="673" stopIfTrue="1">
      <formula>COUNTA($A34)</formula>
    </cfRule>
  </conditionalFormatting>
  <conditionalFormatting sqref="M34:M35">
    <cfRule type="expression" dxfId="500" priority="672" stopIfTrue="1">
      <formula>COUNTA($A34)</formula>
    </cfRule>
  </conditionalFormatting>
  <conditionalFormatting sqref="A34:H35 M34:S35 J34:K35">
    <cfRule type="expression" dxfId="499" priority="671" stopIfTrue="1">
      <formula>COUNTA($A34)</formula>
    </cfRule>
  </conditionalFormatting>
  <conditionalFormatting sqref="F34:F35">
    <cfRule type="expression" dxfId="498" priority="670" stopIfTrue="1">
      <formula>COUNTA($A34)</formula>
    </cfRule>
  </conditionalFormatting>
  <conditionalFormatting sqref="F34:F35">
    <cfRule type="expression" dxfId="497" priority="669" stopIfTrue="1">
      <formula>COUNTA($A34)</formula>
    </cfRule>
  </conditionalFormatting>
  <conditionalFormatting sqref="K34:K35">
    <cfRule type="expression" dxfId="496" priority="668" stopIfTrue="1">
      <formula>COUNTA($A34)</formula>
    </cfRule>
  </conditionalFormatting>
  <conditionalFormatting sqref="K34:K35">
    <cfRule type="expression" dxfId="495" priority="667" stopIfTrue="1">
      <formula>COUNTA($A34)</formula>
    </cfRule>
  </conditionalFormatting>
  <conditionalFormatting sqref="U34:U35 A34:H35 J34:K35">
    <cfRule type="expression" dxfId="494" priority="666" stopIfTrue="1">
      <formula>COUNTA($A34)</formula>
    </cfRule>
  </conditionalFormatting>
  <conditionalFormatting sqref="F34:F35">
    <cfRule type="expression" dxfId="493" priority="665" stopIfTrue="1">
      <formula>COUNTA($A34)</formula>
    </cfRule>
  </conditionalFormatting>
  <conditionalFormatting sqref="B34:H35 J34:K35">
    <cfRule type="expression" dxfId="492" priority="664" stopIfTrue="1">
      <formula>COUNTA($A34)</formula>
    </cfRule>
  </conditionalFormatting>
  <conditionalFormatting sqref="F34:F35">
    <cfRule type="expression" dxfId="491" priority="663" stopIfTrue="1">
      <formula>COUNTA($A34)</formula>
    </cfRule>
  </conditionalFormatting>
  <conditionalFormatting sqref="F34:F35">
    <cfRule type="expression" dxfId="490" priority="662" stopIfTrue="1">
      <formula>COUNTA($A34)</formula>
    </cfRule>
  </conditionalFormatting>
  <conditionalFormatting sqref="M34:M35">
    <cfRule type="expression" dxfId="489" priority="661" stopIfTrue="1">
      <formula>COUNTA($A34)</formula>
    </cfRule>
  </conditionalFormatting>
  <conditionalFormatting sqref="R34:R35 A34:H35 M34:P35 J34:K35">
    <cfRule type="expression" dxfId="488" priority="660" stopIfTrue="1">
      <formula>COUNTA($A34)</formula>
    </cfRule>
  </conditionalFormatting>
  <conditionalFormatting sqref="F34:F35">
    <cfRule type="expression" dxfId="487" priority="659" stopIfTrue="1">
      <formula>COUNTA($A34)</formula>
    </cfRule>
  </conditionalFormatting>
  <conditionalFormatting sqref="F34:F35">
    <cfRule type="expression" dxfId="486" priority="658" stopIfTrue="1">
      <formula>COUNTA($A34)</formula>
    </cfRule>
  </conditionalFormatting>
  <conditionalFormatting sqref="K34:K35">
    <cfRule type="expression" dxfId="485" priority="657" stopIfTrue="1">
      <formula>COUNTA($A34)</formula>
    </cfRule>
  </conditionalFormatting>
  <conditionalFormatting sqref="K34:K35">
    <cfRule type="expression" dxfId="484" priority="656" stopIfTrue="1">
      <formula>COUNTA($A34)</formula>
    </cfRule>
  </conditionalFormatting>
  <conditionalFormatting sqref="N34:N35">
    <cfRule type="expression" dxfId="483" priority="655" stopIfTrue="1">
      <formula>COUNTA($A34)</formula>
    </cfRule>
  </conditionalFormatting>
  <conditionalFormatting sqref="M34:O35">
    <cfRule type="expression" dxfId="482" priority="654" stopIfTrue="1">
      <formula>COUNTA($A34)</formula>
    </cfRule>
  </conditionalFormatting>
  <conditionalFormatting sqref="R34:R35 A34:H35 M34:P35 J34:K35">
    <cfRule type="expression" dxfId="481" priority="653" stopIfTrue="1">
      <formula>COUNTA($A34)</formula>
    </cfRule>
  </conditionalFormatting>
  <conditionalFormatting sqref="F34:F35">
    <cfRule type="expression" dxfId="480" priority="652" stopIfTrue="1">
      <formula>COUNTA($A34)</formula>
    </cfRule>
  </conditionalFormatting>
  <conditionalFormatting sqref="F34:F35">
    <cfRule type="expression" dxfId="479" priority="651" stopIfTrue="1">
      <formula>COUNTA($A34)</formula>
    </cfRule>
  </conditionalFormatting>
  <conditionalFormatting sqref="K34:K35">
    <cfRule type="expression" dxfId="478" priority="650" stopIfTrue="1">
      <formula>COUNTA($A34)</formula>
    </cfRule>
  </conditionalFormatting>
  <conditionalFormatting sqref="K34:K35">
    <cfRule type="expression" dxfId="477" priority="649" stopIfTrue="1">
      <formula>COUNTA($A34)</formula>
    </cfRule>
  </conditionalFormatting>
  <conditionalFormatting sqref="N34:N35">
    <cfRule type="expression" dxfId="476" priority="648" stopIfTrue="1">
      <formula>COUNTA($A34)</formula>
    </cfRule>
  </conditionalFormatting>
  <conditionalFormatting sqref="M34:O35">
    <cfRule type="expression" dxfId="475" priority="647" stopIfTrue="1">
      <formula>COUNTA($A34)</formula>
    </cfRule>
  </conditionalFormatting>
  <conditionalFormatting sqref="R34:R35 A34:H35 M34:P35 J34:K35">
    <cfRule type="expression" dxfId="474" priority="646" stopIfTrue="1">
      <formula>COUNTA($A34)</formula>
    </cfRule>
  </conditionalFormatting>
  <conditionalFormatting sqref="F34:F35">
    <cfRule type="expression" dxfId="473" priority="645" stopIfTrue="1">
      <formula>COUNTA($A34)</formula>
    </cfRule>
  </conditionalFormatting>
  <conditionalFormatting sqref="F34:F35">
    <cfRule type="expression" dxfId="472" priority="644" stopIfTrue="1">
      <formula>COUNTA($A34)</formula>
    </cfRule>
  </conditionalFormatting>
  <conditionalFormatting sqref="K34:K35">
    <cfRule type="expression" dxfId="471" priority="643" stopIfTrue="1">
      <formula>COUNTA($A34)</formula>
    </cfRule>
  </conditionalFormatting>
  <conditionalFormatting sqref="K34:K35">
    <cfRule type="expression" dxfId="470" priority="642" stopIfTrue="1">
      <formula>COUNTA($A34)</formula>
    </cfRule>
  </conditionalFormatting>
  <conditionalFormatting sqref="N34:N35">
    <cfRule type="expression" dxfId="469" priority="641" stopIfTrue="1">
      <formula>COUNTA($A34)</formula>
    </cfRule>
  </conditionalFormatting>
  <conditionalFormatting sqref="M34:O35">
    <cfRule type="expression" dxfId="468" priority="640" stopIfTrue="1">
      <formula>COUNTA($A34)</formula>
    </cfRule>
  </conditionalFormatting>
  <conditionalFormatting sqref="R34:R35 A34:H35 M34:P35 J34:K35">
    <cfRule type="expression" dxfId="467" priority="639" stopIfTrue="1">
      <formula>COUNTA($A34)</formula>
    </cfRule>
  </conditionalFormatting>
  <conditionalFormatting sqref="F34:F35">
    <cfRule type="expression" dxfId="466" priority="638" stopIfTrue="1">
      <formula>COUNTA($A34)</formula>
    </cfRule>
  </conditionalFormatting>
  <conditionalFormatting sqref="F34:F35">
    <cfRule type="expression" dxfId="465" priority="637" stopIfTrue="1">
      <formula>COUNTA($A34)</formula>
    </cfRule>
  </conditionalFormatting>
  <conditionalFormatting sqref="K34:K35">
    <cfRule type="expression" dxfId="464" priority="636" stopIfTrue="1">
      <formula>COUNTA($A34)</formula>
    </cfRule>
  </conditionalFormatting>
  <conditionalFormatting sqref="K34:K35">
    <cfRule type="expression" dxfId="463" priority="635" stopIfTrue="1">
      <formula>COUNTA($A34)</formula>
    </cfRule>
  </conditionalFormatting>
  <conditionalFormatting sqref="N34:N35">
    <cfRule type="expression" dxfId="462" priority="634" stopIfTrue="1">
      <formula>COUNTA($A34)</formula>
    </cfRule>
  </conditionalFormatting>
  <conditionalFormatting sqref="M34:O35">
    <cfRule type="expression" dxfId="461" priority="633" stopIfTrue="1">
      <formula>COUNTA($A34)</formula>
    </cfRule>
  </conditionalFormatting>
  <conditionalFormatting sqref="R34:R35 A34:H35 M34:P35 J34:K35">
    <cfRule type="expression" dxfId="460" priority="632" stopIfTrue="1">
      <formula>COUNTA($A34)</formula>
    </cfRule>
  </conditionalFormatting>
  <conditionalFormatting sqref="F34:F35">
    <cfRule type="expression" dxfId="459" priority="631" stopIfTrue="1">
      <formula>COUNTA($A34)</formula>
    </cfRule>
  </conditionalFormatting>
  <conditionalFormatting sqref="F34:F35">
    <cfRule type="expression" dxfId="458" priority="630" stopIfTrue="1">
      <formula>COUNTA($A34)</formula>
    </cfRule>
  </conditionalFormatting>
  <conditionalFormatting sqref="K34:K35">
    <cfRule type="expression" dxfId="457" priority="629" stopIfTrue="1">
      <formula>COUNTA($A34)</formula>
    </cfRule>
  </conditionalFormatting>
  <conditionalFormatting sqref="K34:K35">
    <cfRule type="expression" dxfId="456" priority="628" stopIfTrue="1">
      <formula>COUNTA($A34)</formula>
    </cfRule>
  </conditionalFormatting>
  <conditionalFormatting sqref="N34:N35">
    <cfRule type="expression" dxfId="455" priority="627" stopIfTrue="1">
      <formula>COUNTA($A34)</formula>
    </cfRule>
  </conditionalFormatting>
  <conditionalFormatting sqref="M34:O35">
    <cfRule type="expression" dxfId="454" priority="626" stopIfTrue="1">
      <formula>COUNTA($A34)</formula>
    </cfRule>
  </conditionalFormatting>
  <conditionalFormatting sqref="R34:R35 A34:H35 M34:P35 J34:K35">
    <cfRule type="expression" dxfId="453" priority="625" stopIfTrue="1">
      <formula>COUNTA($A34)</formula>
    </cfRule>
  </conditionalFormatting>
  <conditionalFormatting sqref="F34:F35">
    <cfRule type="expression" dxfId="452" priority="624" stopIfTrue="1">
      <formula>COUNTA($A34)</formula>
    </cfRule>
  </conditionalFormatting>
  <conditionalFormatting sqref="F34:F35">
    <cfRule type="expression" dxfId="451" priority="623" stopIfTrue="1">
      <formula>COUNTA($A34)</formula>
    </cfRule>
  </conditionalFormatting>
  <conditionalFormatting sqref="K34:K35">
    <cfRule type="expression" dxfId="450" priority="622" stopIfTrue="1">
      <formula>COUNTA($A34)</formula>
    </cfRule>
  </conditionalFormatting>
  <conditionalFormatting sqref="K34:K35">
    <cfRule type="expression" dxfId="449" priority="621" stopIfTrue="1">
      <formula>COUNTA($A34)</formula>
    </cfRule>
  </conditionalFormatting>
  <conditionalFormatting sqref="N34:N35">
    <cfRule type="expression" dxfId="448" priority="620" stopIfTrue="1">
      <formula>COUNTA($A34)</formula>
    </cfRule>
  </conditionalFormatting>
  <conditionalFormatting sqref="M34:O35">
    <cfRule type="expression" dxfId="447" priority="619" stopIfTrue="1">
      <formula>COUNTA($A34)</formula>
    </cfRule>
  </conditionalFormatting>
  <conditionalFormatting sqref="R34:R35 A34:H35 M34:P35 J34:K35">
    <cfRule type="expression" dxfId="446" priority="618" stopIfTrue="1">
      <formula>COUNTA($A34)</formula>
    </cfRule>
  </conditionalFormatting>
  <conditionalFormatting sqref="F34:F35">
    <cfRule type="expression" dxfId="445" priority="617" stopIfTrue="1">
      <formula>COUNTA($A34)</formula>
    </cfRule>
  </conditionalFormatting>
  <conditionalFormatting sqref="F34:F35">
    <cfRule type="expression" dxfId="444" priority="616" stopIfTrue="1">
      <formula>COUNTA($A34)</formula>
    </cfRule>
  </conditionalFormatting>
  <conditionalFormatting sqref="K34:K35">
    <cfRule type="expression" dxfId="443" priority="615" stopIfTrue="1">
      <formula>COUNTA($A34)</formula>
    </cfRule>
  </conditionalFormatting>
  <conditionalFormatting sqref="K34:K35">
    <cfRule type="expression" dxfId="442" priority="614" stopIfTrue="1">
      <formula>COUNTA($A34)</formula>
    </cfRule>
  </conditionalFormatting>
  <conditionalFormatting sqref="N34:N35">
    <cfRule type="expression" dxfId="441" priority="613" stopIfTrue="1">
      <formula>COUNTA($A34)</formula>
    </cfRule>
  </conditionalFormatting>
  <conditionalFormatting sqref="M34:O35">
    <cfRule type="expression" dxfId="440" priority="612" stopIfTrue="1">
      <formula>COUNTA($A34)</formula>
    </cfRule>
  </conditionalFormatting>
  <conditionalFormatting sqref="R34:R35 M34:P35 A34:H35 J34:K35">
    <cfRule type="expression" dxfId="439" priority="611" stopIfTrue="1">
      <formula>COUNTA($A34)</formula>
    </cfRule>
  </conditionalFormatting>
  <conditionalFormatting sqref="F34:F35">
    <cfRule type="expression" dxfId="438" priority="610" stopIfTrue="1">
      <formula>COUNTA($A34)</formula>
    </cfRule>
  </conditionalFormatting>
  <conditionalFormatting sqref="F34:F35">
    <cfRule type="expression" dxfId="437" priority="609" stopIfTrue="1">
      <formula>COUNTA($A34)</formula>
    </cfRule>
  </conditionalFormatting>
  <conditionalFormatting sqref="K34:K35">
    <cfRule type="expression" dxfId="436" priority="608" stopIfTrue="1">
      <formula>COUNTA($A34)</formula>
    </cfRule>
  </conditionalFormatting>
  <conditionalFormatting sqref="K34:K35">
    <cfRule type="expression" dxfId="435" priority="607" stopIfTrue="1">
      <formula>COUNTA($A34)</formula>
    </cfRule>
  </conditionalFormatting>
  <conditionalFormatting sqref="N34:N35">
    <cfRule type="expression" dxfId="434" priority="606" stopIfTrue="1">
      <formula>COUNTA($A34)</formula>
    </cfRule>
  </conditionalFormatting>
  <conditionalFormatting sqref="O34:O35">
    <cfRule type="expression" dxfId="433" priority="605" stopIfTrue="1">
      <formula>COUNTA($A34)</formula>
    </cfRule>
  </conditionalFormatting>
  <conditionalFormatting sqref="M34:S35 A34:H35 J34:K35">
    <cfRule type="expression" dxfId="432" priority="604" stopIfTrue="1">
      <formula>COUNTA($A34)</formula>
    </cfRule>
  </conditionalFormatting>
  <conditionalFormatting sqref="F34:F35">
    <cfRule type="expression" dxfId="431" priority="603" stopIfTrue="1">
      <formula>COUNTA($A34)</formula>
    </cfRule>
  </conditionalFormatting>
  <conditionalFormatting sqref="F34:F35">
    <cfRule type="expression" dxfId="430" priority="602" stopIfTrue="1">
      <formula>COUNTA($A34)</formula>
    </cfRule>
  </conditionalFormatting>
  <conditionalFormatting sqref="K34:K35">
    <cfRule type="expression" dxfId="429" priority="601" stopIfTrue="1">
      <formula>COUNTA($A34)</formula>
    </cfRule>
  </conditionalFormatting>
  <conditionalFormatting sqref="K34:K35">
    <cfRule type="expression" dxfId="428" priority="600" stopIfTrue="1">
      <formula>COUNTA($A34)</formula>
    </cfRule>
  </conditionalFormatting>
  <conditionalFormatting sqref="U34:U35 A34:H35 J34:K35">
    <cfRule type="expression" dxfId="427" priority="599" stopIfTrue="1">
      <formula>COUNTA($A34)</formula>
    </cfRule>
  </conditionalFormatting>
  <conditionalFormatting sqref="F34:F35">
    <cfRule type="expression" dxfId="426" priority="598" stopIfTrue="1">
      <formula>COUNTA($A34)</formula>
    </cfRule>
  </conditionalFormatting>
  <conditionalFormatting sqref="B34:H35 J34:K35">
    <cfRule type="expression" dxfId="425" priority="597" stopIfTrue="1">
      <formula>COUNTA($A34)</formula>
    </cfRule>
  </conditionalFormatting>
  <conditionalFormatting sqref="F34:F35">
    <cfRule type="expression" dxfId="424" priority="596" stopIfTrue="1">
      <formula>COUNTA($A34)</formula>
    </cfRule>
  </conditionalFormatting>
  <conditionalFormatting sqref="F34:F35">
    <cfRule type="expression" dxfId="423" priority="595" stopIfTrue="1">
      <formula>COUNTA($A34)</formula>
    </cfRule>
  </conditionalFormatting>
  <conditionalFormatting sqref="M34:M35">
    <cfRule type="expression" dxfId="422" priority="594" stopIfTrue="1">
      <formula>COUNTA($A34)</formula>
    </cfRule>
  </conditionalFormatting>
  <conditionalFormatting sqref="F16:F38 F48:F64">
    <cfRule type="expression" dxfId="421" priority="593" stopIfTrue="1">
      <formula>COUNTA($A16)</formula>
    </cfRule>
  </conditionalFormatting>
  <conditionalFormatting sqref="F16:F38 F48:F64">
    <cfRule type="expression" dxfId="420" priority="592" stopIfTrue="1">
      <formula>COUNTA($A16)</formula>
    </cfRule>
  </conditionalFormatting>
  <conditionalFormatting sqref="F16:F38 F48:F64">
    <cfRule type="expression" dxfId="419" priority="591" stopIfTrue="1">
      <formula>COUNTA($A16)</formula>
    </cfRule>
  </conditionalFormatting>
  <conditionalFormatting sqref="F16:F38 F48:F64">
    <cfRule type="expression" dxfId="418" priority="590" stopIfTrue="1">
      <formula>COUNTA($A16)</formula>
    </cfRule>
  </conditionalFormatting>
  <conditionalFormatting sqref="F16:F38 F48:F64">
    <cfRule type="expression" dxfId="417" priority="589" stopIfTrue="1">
      <formula>COUNTA($A16)</formula>
    </cfRule>
  </conditionalFormatting>
  <conditionalFormatting sqref="F16:F38 F48:F64">
    <cfRule type="expression" dxfId="416" priority="588" stopIfTrue="1">
      <formula>COUNTA($A16)</formula>
    </cfRule>
  </conditionalFormatting>
  <conditionalFormatting sqref="F16:F38 F48:F64">
    <cfRule type="expression" dxfId="415" priority="587" stopIfTrue="1">
      <formula>COUNTA($A16)</formula>
    </cfRule>
  </conditionalFormatting>
  <conditionalFormatting sqref="F16:F38 F48:F64">
    <cfRule type="expression" dxfId="414" priority="586" stopIfTrue="1">
      <formula>COUNTA($A16)</formula>
    </cfRule>
  </conditionalFormatting>
  <conditionalFormatting sqref="K40 A40:E40 M40:S40 G40 I40">
    <cfRule type="expression" dxfId="413" priority="585" stopIfTrue="1">
      <formula>COUNTA($A40)</formula>
    </cfRule>
  </conditionalFormatting>
  <conditionalFormatting sqref="K40">
    <cfRule type="expression" dxfId="412" priority="584" stopIfTrue="1">
      <formula>COUNTA($A40)</formula>
    </cfRule>
  </conditionalFormatting>
  <conditionalFormatting sqref="A40 C40:D40 I40:J40">
    <cfRule type="expression" dxfId="411" priority="583" stopIfTrue="1">
      <formula>COUNTA($A40)</formula>
    </cfRule>
  </conditionalFormatting>
  <conditionalFormatting sqref="M40:O40">
    <cfRule type="expression" dxfId="410" priority="582" stopIfTrue="1">
      <formula>COUNTA($A40)</formula>
    </cfRule>
  </conditionalFormatting>
  <conditionalFormatting sqref="R40">
    <cfRule type="expression" dxfId="409" priority="581" stopIfTrue="1">
      <formula>COUNTA($A40)</formula>
    </cfRule>
  </conditionalFormatting>
  <conditionalFormatting sqref="B40">
    <cfRule type="expression" dxfId="408" priority="577" stopIfTrue="1">
      <formula>COUNTA($A40)</formula>
    </cfRule>
  </conditionalFormatting>
  <conditionalFormatting sqref="K40 B40:E40 G40 I40">
    <cfRule type="expression" dxfId="407" priority="575" stopIfTrue="1">
      <formula>COUNTA($A40)</formula>
    </cfRule>
  </conditionalFormatting>
  <conditionalFormatting sqref="B40">
    <cfRule type="expression" dxfId="406" priority="574" stopIfTrue="1">
      <formula>COUNTA($A40)</formula>
    </cfRule>
  </conditionalFormatting>
  <conditionalFormatting sqref="M40">
    <cfRule type="expression" dxfId="405" priority="573" stopIfTrue="1">
      <formula>COUNTA($A40)</formula>
    </cfRule>
  </conditionalFormatting>
  <conditionalFormatting sqref="M40">
    <cfRule type="expression" dxfId="404" priority="572" stopIfTrue="1">
      <formula>COUNTA($A40)</formula>
    </cfRule>
  </conditionalFormatting>
  <conditionalFormatting sqref="M40">
    <cfRule type="expression" dxfId="403" priority="571" stopIfTrue="1">
      <formula>COUNTA($A40)</formula>
    </cfRule>
  </conditionalFormatting>
  <conditionalFormatting sqref="M40">
    <cfRule type="expression" dxfId="402" priority="570" stopIfTrue="1">
      <formula>COUNTA($A40)</formula>
    </cfRule>
  </conditionalFormatting>
  <conditionalFormatting sqref="M40">
    <cfRule type="expression" dxfId="401" priority="569" stopIfTrue="1">
      <formula>COUNTA($A40)</formula>
    </cfRule>
  </conditionalFormatting>
  <conditionalFormatting sqref="M40:S40 A40:E40 G40 I40">
    <cfRule type="expression" dxfId="400" priority="542" stopIfTrue="1">
      <formula>COUNTA($A40)</formula>
    </cfRule>
  </conditionalFormatting>
  <conditionalFormatting sqref="A40 C40:D40 I40:J40">
    <cfRule type="expression" dxfId="399" priority="541" stopIfTrue="1">
      <formula>COUNTA($A40)</formula>
    </cfRule>
  </conditionalFormatting>
  <conditionalFormatting sqref="M40:O40">
    <cfRule type="expression" dxfId="398" priority="540" stopIfTrue="1">
      <formula>COUNTA($A40)</formula>
    </cfRule>
  </conditionalFormatting>
  <conditionalFormatting sqref="R40">
    <cfRule type="expression" dxfId="397" priority="539" stopIfTrue="1">
      <formula>COUNTA($A40)</formula>
    </cfRule>
  </conditionalFormatting>
  <conditionalFormatting sqref="B40">
    <cfRule type="expression" dxfId="396" priority="535" stopIfTrue="1">
      <formula>COUNTA($A40)</formula>
    </cfRule>
  </conditionalFormatting>
  <conditionalFormatting sqref="B40:E40 G40 I40">
    <cfRule type="expression" dxfId="395" priority="533" stopIfTrue="1">
      <formula>COUNTA($A40)</formula>
    </cfRule>
  </conditionalFormatting>
  <conditionalFormatting sqref="B40">
    <cfRule type="expression" dxfId="394" priority="532" stopIfTrue="1">
      <formula>COUNTA($A40)</formula>
    </cfRule>
  </conditionalFormatting>
  <conditionalFormatting sqref="C40">
    <cfRule type="expression" dxfId="393" priority="528" stopIfTrue="1">
      <formula>COUNTA($A40)</formula>
    </cfRule>
  </conditionalFormatting>
  <conditionalFormatting sqref="D40">
    <cfRule type="expression" dxfId="392" priority="527" stopIfTrue="1">
      <formula>COUNTA($A40)</formula>
    </cfRule>
  </conditionalFormatting>
  <conditionalFormatting sqref="D40">
    <cfRule type="expression" dxfId="391" priority="526" stopIfTrue="1">
      <formula>COUNTA($A40)</formula>
    </cfRule>
  </conditionalFormatting>
  <conditionalFormatting sqref="J40">
    <cfRule type="expression" dxfId="390" priority="525" stopIfTrue="1">
      <formula>COUNTA($A40)</formula>
    </cfRule>
  </conditionalFormatting>
  <conditionalFormatting sqref="J40">
    <cfRule type="expression" dxfId="389" priority="524" stopIfTrue="1">
      <formula>COUNTA($A40)</formula>
    </cfRule>
  </conditionalFormatting>
  <conditionalFormatting sqref="J40">
    <cfRule type="expression" dxfId="388" priority="523" stopIfTrue="1">
      <formula>COUNTA($A40)</formula>
    </cfRule>
  </conditionalFormatting>
  <conditionalFormatting sqref="J40">
    <cfRule type="expression" dxfId="387" priority="522" stopIfTrue="1">
      <formula>COUNTA($A40)</formula>
    </cfRule>
  </conditionalFormatting>
  <conditionalFormatting sqref="J40">
    <cfRule type="expression" dxfId="386" priority="521" stopIfTrue="1">
      <formula>COUNTA($A40)</formula>
    </cfRule>
  </conditionalFormatting>
  <conditionalFormatting sqref="B45 M45:S45 E45 G45">
    <cfRule type="expression" dxfId="385" priority="519" stopIfTrue="1">
      <formula>COUNTA($A45)</formula>
    </cfRule>
  </conditionalFormatting>
  <conditionalFormatting sqref="E45">
    <cfRule type="expression" dxfId="384" priority="518" stopIfTrue="1">
      <formula>COUNTA($A45)</formula>
    </cfRule>
  </conditionalFormatting>
  <conditionalFormatting sqref="P45">
    <cfRule type="expression" dxfId="383" priority="517" stopIfTrue="1">
      <formula>COUNTA($A45)</formula>
    </cfRule>
  </conditionalFormatting>
  <conditionalFormatting sqref="B45">
    <cfRule type="expression" dxfId="382" priority="516" stopIfTrue="1">
      <formula>COUNTA($A45)</formula>
    </cfRule>
  </conditionalFormatting>
  <conditionalFormatting sqref="A45 C45:D45 I45:J45 M45:O45">
    <cfRule type="expression" dxfId="381" priority="515" stopIfTrue="1">
      <formula>COUNTA($A45)</formula>
    </cfRule>
  </conditionalFormatting>
  <conditionalFormatting sqref="K45">
    <cfRule type="expression" dxfId="380" priority="514" stopIfTrue="1">
      <formula>COUNTA($A45)</formula>
    </cfRule>
  </conditionalFormatting>
  <conditionalFormatting sqref="G45">
    <cfRule type="expression" dxfId="379" priority="513" stopIfTrue="1">
      <formula>COUNTA($A45)</formula>
    </cfRule>
  </conditionalFormatting>
  <conditionalFormatting sqref="R45">
    <cfRule type="expression" dxfId="378" priority="512" stopIfTrue="1">
      <formula>COUNTA($A45)</formula>
    </cfRule>
  </conditionalFormatting>
  <conditionalFormatting sqref="J45:K45">
    <cfRule type="expression" dxfId="377" priority="510" stopIfTrue="1">
      <formula>COUNTA($A45)</formula>
    </cfRule>
  </conditionalFormatting>
  <conditionalFormatting sqref="A45 I45:K45 C45:E45">
    <cfRule type="expression" dxfId="376" priority="505" stopIfTrue="1">
      <formula>COUNTA($A45)</formula>
    </cfRule>
  </conditionalFormatting>
  <conditionalFormatting sqref="B45">
    <cfRule type="expression" dxfId="375" priority="504" stopIfTrue="1">
      <formula>COUNTA($A45)</formula>
    </cfRule>
  </conditionalFormatting>
  <conditionalFormatting sqref="B45:E45 G45 I45:K45">
    <cfRule type="expression" dxfId="374" priority="502" stopIfTrue="1">
      <formula>COUNTA($A45)</formula>
    </cfRule>
  </conditionalFormatting>
  <conditionalFormatting sqref="B45">
    <cfRule type="expression" dxfId="373" priority="501" stopIfTrue="1">
      <formula>COUNTA($A45)</formula>
    </cfRule>
  </conditionalFormatting>
  <conditionalFormatting sqref="M45">
    <cfRule type="expression" dxfId="372" priority="500" stopIfTrue="1">
      <formula>COUNTA($A45)</formula>
    </cfRule>
  </conditionalFormatting>
  <conditionalFormatting sqref="M45">
    <cfRule type="expression" dxfId="371" priority="499" stopIfTrue="1">
      <formula>COUNTA($A45)</formula>
    </cfRule>
  </conditionalFormatting>
  <conditionalFormatting sqref="M45">
    <cfRule type="expression" dxfId="370" priority="498" stopIfTrue="1">
      <formula>COUNTA($A45)</formula>
    </cfRule>
  </conditionalFormatting>
  <conditionalFormatting sqref="M45">
    <cfRule type="expression" dxfId="369" priority="497" stopIfTrue="1">
      <formula>COUNTA($A45)</formula>
    </cfRule>
  </conditionalFormatting>
  <conditionalFormatting sqref="M45">
    <cfRule type="expression" dxfId="368" priority="496" stopIfTrue="1">
      <formula>COUNTA($A45)</formula>
    </cfRule>
  </conditionalFormatting>
  <conditionalFormatting sqref="M45:S45 E45 B45 G45">
    <cfRule type="expression" dxfId="367" priority="469" stopIfTrue="1">
      <formula>COUNTA($A45)</formula>
    </cfRule>
  </conditionalFormatting>
  <conditionalFormatting sqref="E45">
    <cfRule type="expression" dxfId="366" priority="468" stopIfTrue="1">
      <formula>COUNTA($A45)</formula>
    </cfRule>
  </conditionalFormatting>
  <conditionalFormatting sqref="P45">
    <cfRule type="expression" dxfId="365" priority="467" stopIfTrue="1">
      <formula>COUNTA($A45)</formula>
    </cfRule>
  </conditionalFormatting>
  <conditionalFormatting sqref="B45">
    <cfRule type="expression" dxfId="364" priority="466" stopIfTrue="1">
      <formula>COUNTA($A45)</formula>
    </cfRule>
  </conditionalFormatting>
  <conditionalFormatting sqref="A45 M45:O45 I45:J45 C45:D45">
    <cfRule type="expression" dxfId="363" priority="465" stopIfTrue="1">
      <formula>COUNTA($A45)</formula>
    </cfRule>
  </conditionalFormatting>
  <conditionalFormatting sqref="K45">
    <cfRule type="expression" dxfId="362" priority="464" stopIfTrue="1">
      <formula>COUNTA($A45)</formula>
    </cfRule>
  </conditionalFormatting>
  <conditionalFormatting sqref="G45">
    <cfRule type="expression" dxfId="361" priority="463" stopIfTrue="1">
      <formula>COUNTA($A45)</formula>
    </cfRule>
  </conditionalFormatting>
  <conditionalFormatting sqref="R45">
    <cfRule type="expression" dxfId="360" priority="462" stopIfTrue="1">
      <formula>COUNTA($A45)</formula>
    </cfRule>
  </conditionalFormatting>
  <conditionalFormatting sqref="J45:K45">
    <cfRule type="expression" dxfId="359" priority="460" stopIfTrue="1">
      <formula>COUNTA($A45)</formula>
    </cfRule>
  </conditionalFormatting>
  <conditionalFormatting sqref="A45 I45:K45 C45:E45">
    <cfRule type="expression" dxfId="358" priority="455" stopIfTrue="1">
      <formula>COUNTA($A45)</formula>
    </cfRule>
  </conditionalFormatting>
  <conditionalFormatting sqref="B45">
    <cfRule type="expression" dxfId="357" priority="454" stopIfTrue="1">
      <formula>COUNTA($A45)</formula>
    </cfRule>
  </conditionalFormatting>
  <conditionalFormatting sqref="B45:E45 G45 I45:K45">
    <cfRule type="expression" dxfId="356" priority="452" stopIfTrue="1">
      <formula>COUNTA($A45)</formula>
    </cfRule>
  </conditionalFormatting>
  <conditionalFormatting sqref="B45">
    <cfRule type="expression" dxfId="355" priority="451" stopIfTrue="1">
      <formula>COUNTA($A45)</formula>
    </cfRule>
  </conditionalFormatting>
  <conditionalFormatting sqref="B47 M47:S47 E47 G47">
    <cfRule type="expression" dxfId="354" priority="446" stopIfTrue="1">
      <formula>COUNTA($A47)</formula>
    </cfRule>
  </conditionalFormatting>
  <conditionalFormatting sqref="E47">
    <cfRule type="expression" dxfId="353" priority="445" stopIfTrue="1">
      <formula>COUNTA($A47)</formula>
    </cfRule>
  </conditionalFormatting>
  <conditionalFormatting sqref="P47">
    <cfRule type="expression" dxfId="352" priority="444" stopIfTrue="1">
      <formula>COUNTA($A47)</formula>
    </cfRule>
  </conditionalFormatting>
  <conditionalFormatting sqref="B47">
    <cfRule type="expression" dxfId="351" priority="443" stopIfTrue="1">
      <formula>COUNTA($A47)</formula>
    </cfRule>
  </conditionalFormatting>
  <conditionalFormatting sqref="A47 C47:D47 I47:J47 M47:O47">
    <cfRule type="expression" dxfId="350" priority="442" stopIfTrue="1">
      <formula>COUNTA($A47)</formula>
    </cfRule>
  </conditionalFormatting>
  <conditionalFormatting sqref="K47">
    <cfRule type="expression" dxfId="349" priority="441" stopIfTrue="1">
      <formula>COUNTA($A47)</formula>
    </cfRule>
  </conditionalFormatting>
  <conditionalFormatting sqref="G47">
    <cfRule type="expression" dxfId="348" priority="440" stopIfTrue="1">
      <formula>COUNTA($A47)</formula>
    </cfRule>
  </conditionalFormatting>
  <conditionalFormatting sqref="R47">
    <cfRule type="expression" dxfId="347" priority="439" stopIfTrue="1">
      <formula>COUNTA($A47)</formula>
    </cfRule>
  </conditionalFormatting>
  <conditionalFormatting sqref="J47:K47">
    <cfRule type="expression" dxfId="346" priority="437" stopIfTrue="1">
      <formula>COUNTA($A47)</formula>
    </cfRule>
  </conditionalFormatting>
  <conditionalFormatting sqref="E47">
    <cfRule type="expression" dxfId="345" priority="432" stopIfTrue="1">
      <formula>COUNTA($A47)</formula>
    </cfRule>
  </conditionalFormatting>
  <conditionalFormatting sqref="K47">
    <cfRule type="expression" dxfId="344" priority="431" stopIfTrue="1">
      <formula>COUNTA($A47)</formula>
    </cfRule>
  </conditionalFormatting>
  <conditionalFormatting sqref="A47 C47:D47 I47:J47">
    <cfRule type="expression" dxfId="343" priority="430" stopIfTrue="1">
      <formula>COUNTA($A47)</formula>
    </cfRule>
  </conditionalFormatting>
  <conditionalFormatting sqref="B47">
    <cfRule type="expression" dxfId="342" priority="428" stopIfTrue="1">
      <formula>COUNTA($A47)</formula>
    </cfRule>
  </conditionalFormatting>
  <conditionalFormatting sqref="B47 E47 G47">
    <cfRule type="expression" dxfId="341" priority="426" stopIfTrue="1">
      <formula>COUNTA($A47)</formula>
    </cfRule>
  </conditionalFormatting>
  <conditionalFormatting sqref="K47">
    <cfRule type="expression" dxfId="340" priority="425" stopIfTrue="1">
      <formula>COUNTA($A47)</formula>
    </cfRule>
  </conditionalFormatting>
  <conditionalFormatting sqref="C47:D47 I47:J47">
    <cfRule type="expression" dxfId="339" priority="424" stopIfTrue="1">
      <formula>COUNTA($A47)</formula>
    </cfRule>
  </conditionalFormatting>
  <conditionalFormatting sqref="B47">
    <cfRule type="expression" dxfId="338" priority="423" stopIfTrue="1">
      <formula>COUNTA($A47)</formula>
    </cfRule>
  </conditionalFormatting>
  <conditionalFormatting sqref="M47">
    <cfRule type="expression" dxfId="337" priority="422" stopIfTrue="1">
      <formula>COUNTA($A47)</formula>
    </cfRule>
  </conditionalFormatting>
  <conditionalFormatting sqref="M47">
    <cfRule type="expression" dxfId="336" priority="421" stopIfTrue="1">
      <formula>COUNTA($A47)</formula>
    </cfRule>
  </conditionalFormatting>
  <conditionalFormatting sqref="M47">
    <cfRule type="expression" dxfId="335" priority="420" stopIfTrue="1">
      <formula>COUNTA($A47)</formula>
    </cfRule>
  </conditionalFormatting>
  <conditionalFormatting sqref="M47">
    <cfRule type="expression" dxfId="334" priority="419" stopIfTrue="1">
      <formula>COUNTA($A47)</formula>
    </cfRule>
  </conditionalFormatting>
  <conditionalFormatting sqref="M47">
    <cfRule type="expression" dxfId="333" priority="418" stopIfTrue="1">
      <formula>COUNTA($A47)</formula>
    </cfRule>
  </conditionalFormatting>
  <conditionalFormatting sqref="E47 M47:S47 B47 G47">
    <cfRule type="expression" dxfId="332" priority="391" stopIfTrue="1">
      <formula>COUNTA($A47)</formula>
    </cfRule>
  </conditionalFormatting>
  <conditionalFormatting sqref="E47">
    <cfRule type="expression" dxfId="331" priority="390" stopIfTrue="1">
      <formula>COUNTA($A47)</formula>
    </cfRule>
  </conditionalFormatting>
  <conditionalFormatting sqref="P47">
    <cfRule type="expression" dxfId="330" priority="389" stopIfTrue="1">
      <formula>COUNTA($A47)</formula>
    </cfRule>
  </conditionalFormatting>
  <conditionalFormatting sqref="B47">
    <cfRule type="expression" dxfId="329" priority="388" stopIfTrue="1">
      <formula>COUNTA($A47)</formula>
    </cfRule>
  </conditionalFormatting>
  <conditionalFormatting sqref="A47 M47:O47 I47:J47 C47:D47">
    <cfRule type="expression" dxfId="328" priority="387" stopIfTrue="1">
      <formula>COUNTA($A47)</formula>
    </cfRule>
  </conditionalFormatting>
  <conditionalFormatting sqref="K47">
    <cfRule type="expression" dxfId="327" priority="386" stopIfTrue="1">
      <formula>COUNTA($A47)</formula>
    </cfRule>
  </conditionalFormatting>
  <conditionalFormatting sqref="G47">
    <cfRule type="expression" dxfId="326" priority="385" stopIfTrue="1">
      <formula>COUNTA($A47)</formula>
    </cfRule>
  </conditionalFormatting>
  <conditionalFormatting sqref="R47">
    <cfRule type="expression" dxfId="325" priority="384" stopIfTrue="1">
      <formula>COUNTA($A47)</formula>
    </cfRule>
  </conditionalFormatting>
  <conditionalFormatting sqref="J47:K47">
    <cfRule type="expression" dxfId="324" priority="382" stopIfTrue="1">
      <formula>COUNTA($A47)</formula>
    </cfRule>
  </conditionalFormatting>
  <conditionalFormatting sqref="E47">
    <cfRule type="expression" dxfId="323" priority="377" stopIfTrue="1">
      <formula>COUNTA($A47)</formula>
    </cfRule>
  </conditionalFormatting>
  <conditionalFormatting sqref="K47">
    <cfRule type="expression" dxfId="322" priority="376" stopIfTrue="1">
      <formula>COUNTA($A47)</formula>
    </cfRule>
  </conditionalFormatting>
  <conditionalFormatting sqref="A47 I47:J47 C47:D47">
    <cfRule type="expression" dxfId="321" priority="375" stopIfTrue="1">
      <formula>COUNTA($A47)</formula>
    </cfRule>
  </conditionalFormatting>
  <conditionalFormatting sqref="B47">
    <cfRule type="expression" dxfId="320" priority="373" stopIfTrue="1">
      <formula>COUNTA($A47)</formula>
    </cfRule>
  </conditionalFormatting>
  <conditionalFormatting sqref="E47 B47 G47">
    <cfRule type="expression" dxfId="319" priority="371" stopIfTrue="1">
      <formula>COUNTA($A47)</formula>
    </cfRule>
  </conditionalFormatting>
  <conditionalFormatting sqref="K47">
    <cfRule type="expression" dxfId="318" priority="370" stopIfTrue="1">
      <formula>COUNTA($A47)</formula>
    </cfRule>
  </conditionalFormatting>
  <conditionalFormatting sqref="I47:J47 C47:D47">
    <cfRule type="expression" dxfId="317" priority="369" stopIfTrue="1">
      <formula>COUNTA($A47)</formula>
    </cfRule>
  </conditionalFormatting>
  <conditionalFormatting sqref="B47">
    <cfRule type="expression" dxfId="316" priority="368" stopIfTrue="1">
      <formula>COUNTA($A47)</formula>
    </cfRule>
  </conditionalFormatting>
  <conditionalFormatting sqref="B46 M46:S46 E46 G46">
    <cfRule type="expression" dxfId="315" priority="363" stopIfTrue="1">
      <formula>COUNTA($A46)</formula>
    </cfRule>
  </conditionalFormatting>
  <conditionalFormatting sqref="E46">
    <cfRule type="expression" dxfId="314" priority="362" stopIfTrue="1">
      <formula>COUNTA($A46)</formula>
    </cfRule>
  </conditionalFormatting>
  <conditionalFormatting sqref="P46">
    <cfRule type="expression" dxfId="313" priority="361" stopIfTrue="1">
      <formula>COUNTA($A46)</formula>
    </cfRule>
  </conditionalFormatting>
  <conditionalFormatting sqref="B46">
    <cfRule type="expression" dxfId="312" priority="360" stopIfTrue="1">
      <formula>COUNTA($A46)</formula>
    </cfRule>
  </conditionalFormatting>
  <conditionalFormatting sqref="A46 C46:D46 I46:J46 M46:O46">
    <cfRule type="expression" dxfId="311" priority="359" stopIfTrue="1">
      <formula>COUNTA($A46)</formula>
    </cfRule>
  </conditionalFormatting>
  <conditionalFormatting sqref="K46">
    <cfRule type="expression" dxfId="310" priority="358" stopIfTrue="1">
      <formula>COUNTA($A46)</formula>
    </cfRule>
  </conditionalFormatting>
  <conditionalFormatting sqref="G46">
    <cfRule type="expression" dxfId="309" priority="357" stopIfTrue="1">
      <formula>COUNTA($A46)</formula>
    </cfRule>
  </conditionalFormatting>
  <conditionalFormatting sqref="R46">
    <cfRule type="expression" dxfId="308" priority="356" stopIfTrue="1">
      <formula>COUNTA($A46)</formula>
    </cfRule>
  </conditionalFormatting>
  <conditionalFormatting sqref="J46:K46">
    <cfRule type="expression" dxfId="307" priority="354" stopIfTrue="1">
      <formula>COUNTA($A46)</formula>
    </cfRule>
  </conditionalFormatting>
  <conditionalFormatting sqref="E46">
    <cfRule type="expression" dxfId="306" priority="349" stopIfTrue="1">
      <formula>COUNTA($A46)</formula>
    </cfRule>
  </conditionalFormatting>
  <conditionalFormatting sqref="K46">
    <cfRule type="expression" dxfId="305" priority="348" stopIfTrue="1">
      <formula>COUNTA($A46)</formula>
    </cfRule>
  </conditionalFormatting>
  <conditionalFormatting sqref="A46 C46:D46 I46:J46">
    <cfRule type="expression" dxfId="304" priority="347" stopIfTrue="1">
      <formula>COUNTA($A46)</formula>
    </cfRule>
  </conditionalFormatting>
  <conditionalFormatting sqref="B46">
    <cfRule type="expression" dxfId="303" priority="345" stopIfTrue="1">
      <formula>COUNTA($A46)</formula>
    </cfRule>
  </conditionalFormatting>
  <conditionalFormatting sqref="B46 E46 G46">
    <cfRule type="expression" dxfId="302" priority="343" stopIfTrue="1">
      <formula>COUNTA($A46)</formula>
    </cfRule>
  </conditionalFormatting>
  <conditionalFormatting sqref="K46">
    <cfRule type="expression" dxfId="301" priority="342" stopIfTrue="1">
      <formula>COUNTA($A46)</formula>
    </cfRule>
  </conditionalFormatting>
  <conditionalFormatting sqref="C46:D46 I46:J46">
    <cfRule type="expression" dxfId="300" priority="341" stopIfTrue="1">
      <formula>COUNTA($A46)</formula>
    </cfRule>
  </conditionalFormatting>
  <conditionalFormatting sqref="B46">
    <cfRule type="expression" dxfId="299" priority="340" stopIfTrue="1">
      <formula>COUNTA($A46)</formula>
    </cfRule>
  </conditionalFormatting>
  <conditionalFormatting sqref="M46">
    <cfRule type="expression" dxfId="298" priority="339" stopIfTrue="1">
      <formula>COUNTA($A46)</formula>
    </cfRule>
  </conditionalFormatting>
  <conditionalFormatting sqref="M46">
    <cfRule type="expression" dxfId="297" priority="338" stopIfTrue="1">
      <formula>COUNTA($A46)</formula>
    </cfRule>
  </conditionalFormatting>
  <conditionalFormatting sqref="M46">
    <cfRule type="expression" dxfId="296" priority="337" stopIfTrue="1">
      <formula>COUNTA($A46)</formula>
    </cfRule>
  </conditionalFormatting>
  <conditionalFormatting sqref="M46">
    <cfRule type="expression" dxfId="295" priority="336" stopIfTrue="1">
      <formula>COUNTA($A46)</formula>
    </cfRule>
  </conditionalFormatting>
  <conditionalFormatting sqref="M46">
    <cfRule type="expression" dxfId="294" priority="335" stopIfTrue="1">
      <formula>COUNTA($A46)</formula>
    </cfRule>
  </conditionalFormatting>
  <conditionalFormatting sqref="M46:S46 E46 B46 G46">
    <cfRule type="expression" dxfId="293" priority="308" stopIfTrue="1">
      <formula>COUNTA($A46)</formula>
    </cfRule>
  </conditionalFormatting>
  <conditionalFormatting sqref="E46">
    <cfRule type="expression" dxfId="292" priority="307" stopIfTrue="1">
      <formula>COUNTA($A46)</formula>
    </cfRule>
  </conditionalFormatting>
  <conditionalFormatting sqref="P46">
    <cfRule type="expression" dxfId="291" priority="306" stopIfTrue="1">
      <formula>COUNTA($A46)</formula>
    </cfRule>
  </conditionalFormatting>
  <conditionalFormatting sqref="B46">
    <cfRule type="expression" dxfId="290" priority="305" stopIfTrue="1">
      <formula>COUNTA($A46)</formula>
    </cfRule>
  </conditionalFormatting>
  <conditionalFormatting sqref="A46 M46:O46 I46:J46 C46:D46">
    <cfRule type="expression" dxfId="289" priority="304" stopIfTrue="1">
      <formula>COUNTA($A46)</formula>
    </cfRule>
  </conditionalFormatting>
  <conditionalFormatting sqref="K46">
    <cfRule type="expression" dxfId="288" priority="303" stopIfTrue="1">
      <formula>COUNTA($A46)</formula>
    </cfRule>
  </conditionalFormatting>
  <conditionalFormatting sqref="G46">
    <cfRule type="expression" dxfId="287" priority="302" stopIfTrue="1">
      <formula>COUNTA($A46)</formula>
    </cfRule>
  </conditionalFormatting>
  <conditionalFormatting sqref="R46">
    <cfRule type="expression" dxfId="286" priority="301" stopIfTrue="1">
      <formula>COUNTA($A46)</formula>
    </cfRule>
  </conditionalFormatting>
  <conditionalFormatting sqref="J46:K46">
    <cfRule type="expression" dxfId="285" priority="299" stopIfTrue="1">
      <formula>COUNTA($A46)</formula>
    </cfRule>
  </conditionalFormatting>
  <conditionalFormatting sqref="E46">
    <cfRule type="expression" dxfId="284" priority="294" stopIfTrue="1">
      <formula>COUNTA($A46)</formula>
    </cfRule>
  </conditionalFormatting>
  <conditionalFormatting sqref="K46">
    <cfRule type="expression" dxfId="283" priority="293" stopIfTrue="1">
      <formula>COUNTA($A46)</formula>
    </cfRule>
  </conditionalFormatting>
  <conditionalFormatting sqref="A46 I46:J46 C46:D46">
    <cfRule type="expression" dxfId="282" priority="292" stopIfTrue="1">
      <formula>COUNTA($A46)</formula>
    </cfRule>
  </conditionalFormatting>
  <conditionalFormatting sqref="B46">
    <cfRule type="expression" dxfId="281" priority="290" stopIfTrue="1">
      <formula>COUNTA($A46)</formula>
    </cfRule>
  </conditionalFormatting>
  <conditionalFormatting sqref="E46 B46 G46">
    <cfRule type="expression" dxfId="280" priority="288" stopIfTrue="1">
      <formula>COUNTA($A46)</formula>
    </cfRule>
  </conditionalFormatting>
  <conditionalFormatting sqref="K46">
    <cfRule type="expression" dxfId="279" priority="287" stopIfTrue="1">
      <formula>COUNTA($A46)</formula>
    </cfRule>
  </conditionalFormatting>
  <conditionalFormatting sqref="I46:J46 C46:D46">
    <cfRule type="expression" dxfId="278" priority="286" stopIfTrue="1">
      <formula>COUNTA($A46)</formula>
    </cfRule>
  </conditionalFormatting>
  <conditionalFormatting sqref="B46">
    <cfRule type="expression" dxfId="277" priority="285" stopIfTrue="1">
      <formula>COUNTA($A46)</formula>
    </cfRule>
  </conditionalFormatting>
  <conditionalFormatting sqref="U37">
    <cfRule type="expression" dxfId="276" priority="280" stopIfTrue="1">
      <formula>COUNTA($A37)</formula>
    </cfRule>
  </conditionalFormatting>
  <conditionalFormatting sqref="U16:U24 U50:U64 U29:U37">
    <cfRule type="expression" dxfId="275" priority="279" stopIfTrue="1">
      <formula>COUNTA($A16)</formula>
    </cfRule>
  </conditionalFormatting>
  <conditionalFormatting sqref="U50 U54:U55 U57:U58">
    <cfRule type="expression" dxfId="274" priority="277" stopIfTrue="1">
      <formula>COUNTA($A50)</formula>
    </cfRule>
  </conditionalFormatting>
  <conditionalFormatting sqref="U36">
    <cfRule type="expression" dxfId="273" priority="276" stopIfTrue="1">
      <formula>COUNTA($A36)</formula>
    </cfRule>
  </conditionalFormatting>
  <conditionalFormatting sqref="U63:U64">
    <cfRule type="expression" dxfId="272" priority="274" stopIfTrue="1">
      <formula>COUNTA($A63)</formula>
    </cfRule>
  </conditionalFormatting>
  <conditionalFormatting sqref="U61:U62">
    <cfRule type="expression" dxfId="271" priority="273" stopIfTrue="1">
      <formula>COUNTA($A61)</formula>
    </cfRule>
  </conditionalFormatting>
  <conditionalFormatting sqref="U60">
    <cfRule type="expression" dxfId="270" priority="272" stopIfTrue="1">
      <formula>COUNTA($A60)</formula>
    </cfRule>
  </conditionalFormatting>
  <conditionalFormatting sqref="U52:U53">
    <cfRule type="expression" dxfId="269" priority="271" stopIfTrue="1">
      <formula>COUNTA($A52)</formula>
    </cfRule>
  </conditionalFormatting>
  <conditionalFormatting sqref="U56">
    <cfRule type="expression" dxfId="268" priority="270" stopIfTrue="1">
      <formula>COUNTA($A56)</formula>
    </cfRule>
  </conditionalFormatting>
  <conditionalFormatting sqref="U17">
    <cfRule type="expression" dxfId="267" priority="269" stopIfTrue="1">
      <formula>COUNTA($A17)</formula>
    </cfRule>
  </conditionalFormatting>
  <conditionalFormatting sqref="U21">
    <cfRule type="expression" dxfId="266" priority="268" stopIfTrue="1">
      <formula>COUNTA($A21)</formula>
    </cfRule>
  </conditionalFormatting>
  <conditionalFormatting sqref="U21">
    <cfRule type="expression" dxfId="265" priority="267" stopIfTrue="1">
      <formula>COUNTA($A21)</formula>
    </cfRule>
  </conditionalFormatting>
  <conditionalFormatting sqref="U51">
    <cfRule type="expression" dxfId="264" priority="266" stopIfTrue="1">
      <formula>COUNTA($A51)</formula>
    </cfRule>
  </conditionalFormatting>
  <conditionalFormatting sqref="U59">
    <cfRule type="expression" dxfId="263" priority="265" stopIfTrue="1">
      <formula>COUNTA($A59)</formula>
    </cfRule>
  </conditionalFormatting>
  <conditionalFormatting sqref="U18">
    <cfRule type="expression" dxfId="262" priority="264" stopIfTrue="1">
      <formula>COUNTA($A18)</formula>
    </cfRule>
  </conditionalFormatting>
  <conditionalFormatting sqref="U34:U35">
    <cfRule type="expression" dxfId="261" priority="263" stopIfTrue="1">
      <formula>COUNTA($A34)</formula>
    </cfRule>
  </conditionalFormatting>
  <conditionalFormatting sqref="U16:U24 U50:U64 U29:U37">
    <cfRule type="expression" dxfId="260" priority="262" stopIfTrue="1">
      <formula>COUNTA($A16)</formula>
    </cfRule>
  </conditionalFormatting>
  <conditionalFormatting sqref="U16:U24 U50:U64 U29:U37">
    <cfRule type="expression" dxfId="259" priority="261" stopIfTrue="1">
      <formula>COUNTA($A16)</formula>
    </cfRule>
  </conditionalFormatting>
  <conditionalFormatting sqref="U16:U24 U50:U64 U29:U37">
    <cfRule type="expression" dxfId="258" priority="260" stopIfTrue="1">
      <formula>COUNTA($A16)</formula>
    </cfRule>
  </conditionalFormatting>
  <conditionalFormatting sqref="U63:U64">
    <cfRule type="expression" dxfId="257" priority="255" stopIfTrue="1">
      <formula>COUNTA($A63)</formula>
    </cfRule>
  </conditionalFormatting>
  <conditionalFormatting sqref="U61:U62">
    <cfRule type="expression" dxfId="256" priority="254" stopIfTrue="1">
      <formula>COUNTA($A61)</formula>
    </cfRule>
  </conditionalFormatting>
  <conditionalFormatting sqref="U60">
    <cfRule type="expression" dxfId="255" priority="253" stopIfTrue="1">
      <formula>COUNTA($A60)</formula>
    </cfRule>
  </conditionalFormatting>
  <conditionalFormatting sqref="U54:U55 U57:U58">
    <cfRule type="expression" dxfId="254" priority="252" stopIfTrue="1">
      <formula>COUNTA($A54)</formula>
    </cfRule>
  </conditionalFormatting>
  <conditionalFormatting sqref="U52:U53">
    <cfRule type="expression" dxfId="253" priority="251" stopIfTrue="1">
      <formula>COUNTA($A52)</formula>
    </cfRule>
  </conditionalFormatting>
  <conditionalFormatting sqref="U56">
    <cfRule type="expression" dxfId="252" priority="250" stopIfTrue="1">
      <formula>COUNTA($A56)</formula>
    </cfRule>
  </conditionalFormatting>
  <conditionalFormatting sqref="C47">
    <cfRule type="expression" dxfId="251" priority="244" stopIfTrue="1">
      <formula>COUNTA($A47)</formula>
    </cfRule>
  </conditionalFormatting>
  <conditionalFormatting sqref="C47">
    <cfRule type="expression" dxfId="250" priority="243" stopIfTrue="1">
      <formula>COUNTA($A47)</formula>
    </cfRule>
  </conditionalFormatting>
  <conditionalFormatting sqref="C47">
    <cfRule type="expression" dxfId="249" priority="242" stopIfTrue="1">
      <formula>COUNTA($A47)</formula>
    </cfRule>
  </conditionalFormatting>
  <conditionalFormatting sqref="J47">
    <cfRule type="expression" dxfId="248" priority="241" stopIfTrue="1">
      <formula>COUNTA($A47)</formula>
    </cfRule>
  </conditionalFormatting>
  <conditionalFormatting sqref="J47">
    <cfRule type="expression" dxfId="247" priority="240" stopIfTrue="1">
      <formula>COUNTA($A47)</formula>
    </cfRule>
  </conditionalFormatting>
  <conditionalFormatting sqref="J47">
    <cfRule type="expression" dxfId="246" priority="239" stopIfTrue="1">
      <formula>COUNTA($A47)</formula>
    </cfRule>
  </conditionalFormatting>
  <conditionalFormatting sqref="J47">
    <cfRule type="expression" dxfId="245" priority="238" stopIfTrue="1">
      <formula>COUNTA($A47)</formula>
    </cfRule>
  </conditionalFormatting>
  <conditionalFormatting sqref="C27:C28">
    <cfRule type="expression" dxfId="244" priority="237" stopIfTrue="1">
      <formula>COUNTA($A27)</formula>
    </cfRule>
  </conditionalFormatting>
  <conditionalFormatting sqref="C25:C26">
    <cfRule type="expression" dxfId="243" priority="236" stopIfTrue="1">
      <formula>COUNTA($A25)</formula>
    </cfRule>
  </conditionalFormatting>
  <conditionalFormatting sqref="C27:C28">
    <cfRule type="expression" dxfId="242" priority="235" stopIfTrue="1">
      <formula>COUNTA($A27)</formula>
    </cfRule>
  </conditionalFormatting>
  <conditionalFormatting sqref="C25:C26">
    <cfRule type="expression" dxfId="241" priority="234" stopIfTrue="1">
      <formula>COUNTA($A25)</formula>
    </cfRule>
  </conditionalFormatting>
  <conditionalFormatting sqref="X37:X42">
    <cfRule type="expression" dxfId="240" priority="233" stopIfTrue="1">
      <formula>COUNTA($A37)</formula>
    </cfRule>
  </conditionalFormatting>
  <conditionalFormatting sqref="X16 X44:X45 X19:X35">
    <cfRule type="expression" dxfId="239" priority="232" stopIfTrue="1">
      <formula>COUNTA($A16)</formula>
    </cfRule>
  </conditionalFormatting>
  <conditionalFormatting sqref="X46:X47">
    <cfRule type="expression" dxfId="238" priority="231" stopIfTrue="1">
      <formula>COUNTA($A46)</formula>
    </cfRule>
  </conditionalFormatting>
  <conditionalFormatting sqref="X54:X55 X57:X58 X48:X50">
    <cfRule type="expression" dxfId="237" priority="230" stopIfTrue="1">
      <formula>COUNTA($A48)</formula>
    </cfRule>
  </conditionalFormatting>
  <conditionalFormatting sqref="X36">
    <cfRule type="expression" dxfId="236" priority="229" stopIfTrue="1">
      <formula>COUNTA($A36)</formula>
    </cfRule>
  </conditionalFormatting>
  <conditionalFormatting sqref="X43">
    <cfRule type="expression" dxfId="235" priority="228" stopIfTrue="1">
      <formula>COUNTA($A43)</formula>
    </cfRule>
  </conditionalFormatting>
  <conditionalFormatting sqref="X63:X64">
    <cfRule type="expression" dxfId="234" priority="227" stopIfTrue="1">
      <formula>COUNTA($A63)</formula>
    </cfRule>
  </conditionalFormatting>
  <conditionalFormatting sqref="X61:X62">
    <cfRule type="expression" dxfId="233" priority="226" stopIfTrue="1">
      <formula>COUNTA($A61)</formula>
    </cfRule>
  </conditionalFormatting>
  <conditionalFormatting sqref="X60">
    <cfRule type="expression" dxfId="232" priority="225" stopIfTrue="1">
      <formula>COUNTA($A60)</formula>
    </cfRule>
  </conditionalFormatting>
  <conditionalFormatting sqref="X52:X53">
    <cfRule type="expression" dxfId="231" priority="224" stopIfTrue="1">
      <formula>COUNTA($A52)</formula>
    </cfRule>
  </conditionalFormatting>
  <conditionalFormatting sqref="X56">
    <cfRule type="expression" dxfId="230" priority="223" stopIfTrue="1">
      <formula>COUNTA($A56)</formula>
    </cfRule>
  </conditionalFormatting>
  <conditionalFormatting sqref="X17">
    <cfRule type="expression" dxfId="229" priority="222" stopIfTrue="1">
      <formula>COUNTA($A17)</formula>
    </cfRule>
  </conditionalFormatting>
  <conditionalFormatting sqref="X21">
    <cfRule type="expression" dxfId="228" priority="221" stopIfTrue="1">
      <formula>COUNTA($A21)</formula>
    </cfRule>
  </conditionalFormatting>
  <conditionalFormatting sqref="X21">
    <cfRule type="expression" dxfId="227" priority="220" stopIfTrue="1">
      <formula>COUNTA($A21)</formula>
    </cfRule>
  </conditionalFormatting>
  <conditionalFormatting sqref="X51">
    <cfRule type="expression" dxfId="226" priority="219" stopIfTrue="1">
      <formula>COUNTA($A51)</formula>
    </cfRule>
  </conditionalFormatting>
  <conditionalFormatting sqref="X59">
    <cfRule type="expression" dxfId="225" priority="218" stopIfTrue="1">
      <formula>COUNTA($A59)</formula>
    </cfRule>
  </conditionalFormatting>
  <conditionalFormatting sqref="X18">
    <cfRule type="expression" dxfId="224" priority="217" stopIfTrue="1">
      <formula>COUNTA($A18)</formula>
    </cfRule>
  </conditionalFormatting>
  <conditionalFormatting sqref="F39:F47">
    <cfRule type="expression" dxfId="218" priority="211" stopIfTrue="1">
      <formula>COUNTA($A39)</formula>
    </cfRule>
  </conditionalFormatting>
  <conditionalFormatting sqref="F43">
    <cfRule type="expression" dxfId="217" priority="210" stopIfTrue="1">
      <formula>COUNTA($A43)</formula>
    </cfRule>
  </conditionalFormatting>
  <conditionalFormatting sqref="F44:F47">
    <cfRule type="expression" dxfId="216" priority="209" stopIfTrue="1">
      <formula>COUNTA($A44)</formula>
    </cfRule>
  </conditionalFormatting>
  <conditionalFormatting sqref="F39:F47">
    <cfRule type="expression" dxfId="215" priority="208" stopIfTrue="1">
      <formula>COUNTA($A39)</formula>
    </cfRule>
  </conditionalFormatting>
  <conditionalFormatting sqref="F43">
    <cfRule type="expression" dxfId="214" priority="207" stopIfTrue="1">
      <formula>COUNTA($A43)</formula>
    </cfRule>
  </conditionalFormatting>
  <conditionalFormatting sqref="F44:F47">
    <cfRule type="expression" dxfId="213" priority="206" stopIfTrue="1">
      <formula>COUNTA($A44)</formula>
    </cfRule>
  </conditionalFormatting>
  <conditionalFormatting sqref="F39:F47">
    <cfRule type="expression" dxfId="212" priority="205" stopIfTrue="1">
      <formula>COUNTA($A39)</formula>
    </cfRule>
  </conditionalFormatting>
  <conditionalFormatting sqref="F43">
    <cfRule type="expression" dxfId="211" priority="204" stopIfTrue="1">
      <formula>COUNTA($A43)</formula>
    </cfRule>
  </conditionalFormatting>
  <conditionalFormatting sqref="F44:F47">
    <cfRule type="expression" dxfId="210" priority="203" stopIfTrue="1">
      <formula>COUNTA($A44)</formula>
    </cfRule>
  </conditionalFormatting>
  <conditionalFormatting sqref="F39:F47">
    <cfRule type="expression" dxfId="209" priority="202" stopIfTrue="1">
      <formula>COUNTA($A39)</formula>
    </cfRule>
  </conditionalFormatting>
  <conditionalFormatting sqref="F39:F47">
    <cfRule type="expression" dxfId="208" priority="201" stopIfTrue="1">
      <formula>COUNTA($A39)</formula>
    </cfRule>
  </conditionalFormatting>
  <conditionalFormatting sqref="F39:F47">
    <cfRule type="expression" dxfId="207" priority="200" stopIfTrue="1">
      <formula>COUNTA($A39)</formula>
    </cfRule>
  </conditionalFormatting>
  <conditionalFormatting sqref="F42">
    <cfRule type="expression" dxfId="206" priority="199" stopIfTrue="1">
      <formula>COUNTA($A42)</formula>
    </cfRule>
  </conditionalFormatting>
  <conditionalFormatting sqref="F39:F47">
    <cfRule type="expression" dxfId="205" priority="198" stopIfTrue="1">
      <formula>COUNTA($A39)</formula>
    </cfRule>
  </conditionalFormatting>
  <conditionalFormatting sqref="F39:F47">
    <cfRule type="expression" dxfId="204" priority="197" stopIfTrue="1">
      <formula>COUNTA($A39)</formula>
    </cfRule>
  </conditionalFormatting>
  <conditionalFormatting sqref="F39:F47">
    <cfRule type="expression" dxfId="203" priority="196" stopIfTrue="1">
      <formula>COUNTA($A39)</formula>
    </cfRule>
  </conditionalFormatting>
  <conditionalFormatting sqref="F43">
    <cfRule type="expression" dxfId="202" priority="195" stopIfTrue="1">
      <formula>COUNTA($A43)</formula>
    </cfRule>
  </conditionalFormatting>
  <conditionalFormatting sqref="F43">
    <cfRule type="expression" dxfId="201" priority="194" stopIfTrue="1">
      <formula>COUNTA($A43)</formula>
    </cfRule>
  </conditionalFormatting>
  <conditionalFormatting sqref="F43">
    <cfRule type="expression" dxfId="200" priority="193" stopIfTrue="1">
      <formula>COUNTA($A43)</formula>
    </cfRule>
  </conditionalFormatting>
  <conditionalFormatting sqref="F42">
    <cfRule type="expression" dxfId="199" priority="192" stopIfTrue="1">
      <formula>COUNTA($A42)</formula>
    </cfRule>
  </conditionalFormatting>
  <conditionalFormatting sqref="F42">
    <cfRule type="expression" dxfId="198" priority="191" stopIfTrue="1">
      <formula>COUNTA($A42)</formula>
    </cfRule>
  </conditionalFormatting>
  <conditionalFormatting sqref="F42">
    <cfRule type="expression" dxfId="197" priority="190" stopIfTrue="1">
      <formula>COUNTA($A42)</formula>
    </cfRule>
  </conditionalFormatting>
  <conditionalFormatting sqref="F42">
    <cfRule type="expression" dxfId="196" priority="189" stopIfTrue="1">
      <formula>COUNTA($A42)</formula>
    </cfRule>
  </conditionalFormatting>
  <conditionalFormatting sqref="F42">
    <cfRule type="expression" dxfId="195" priority="188" stopIfTrue="1">
      <formula>COUNTA($A42)</formula>
    </cfRule>
  </conditionalFormatting>
  <conditionalFormatting sqref="F42">
    <cfRule type="expression" dxfId="194" priority="187" stopIfTrue="1">
      <formula>COUNTA($A42)</formula>
    </cfRule>
  </conditionalFormatting>
  <conditionalFormatting sqref="F41">
    <cfRule type="expression" dxfId="193" priority="186" stopIfTrue="1">
      <formula>COUNTA($A41)</formula>
    </cfRule>
  </conditionalFormatting>
  <conditionalFormatting sqref="F41">
    <cfRule type="expression" dxfId="192" priority="185" stopIfTrue="1">
      <formula>COUNTA($A41)</formula>
    </cfRule>
  </conditionalFormatting>
  <conditionalFormatting sqref="F41">
    <cfRule type="expression" dxfId="191" priority="184" stopIfTrue="1">
      <formula>COUNTA($A41)</formula>
    </cfRule>
  </conditionalFormatting>
  <conditionalFormatting sqref="F41">
    <cfRule type="expression" dxfId="190" priority="183" stopIfTrue="1">
      <formula>COUNTA($A41)</formula>
    </cfRule>
  </conditionalFormatting>
  <conditionalFormatting sqref="F41">
    <cfRule type="expression" dxfId="189" priority="182" stopIfTrue="1">
      <formula>COUNTA($A41)</formula>
    </cfRule>
  </conditionalFormatting>
  <conditionalFormatting sqref="F41">
    <cfRule type="expression" dxfId="188" priority="181" stopIfTrue="1">
      <formula>COUNTA($A41)</formula>
    </cfRule>
  </conditionalFormatting>
  <conditionalFormatting sqref="F40">
    <cfRule type="expression" dxfId="187" priority="180" stopIfTrue="1">
      <formula>COUNTA($A40)</formula>
    </cfRule>
  </conditionalFormatting>
  <conditionalFormatting sqref="F40">
    <cfRule type="expression" dxfId="186" priority="179" stopIfTrue="1">
      <formula>COUNTA($A40)</formula>
    </cfRule>
  </conditionalFormatting>
  <conditionalFormatting sqref="F40">
    <cfRule type="expression" dxfId="185" priority="178" stopIfTrue="1">
      <formula>COUNTA($A40)</formula>
    </cfRule>
  </conditionalFormatting>
  <conditionalFormatting sqref="F40">
    <cfRule type="expression" dxfId="184" priority="177" stopIfTrue="1">
      <formula>COUNTA($A40)</formula>
    </cfRule>
  </conditionalFormatting>
  <conditionalFormatting sqref="F40">
    <cfRule type="expression" dxfId="183" priority="176" stopIfTrue="1">
      <formula>COUNTA($A40)</formula>
    </cfRule>
  </conditionalFormatting>
  <conditionalFormatting sqref="F40">
    <cfRule type="expression" dxfId="182" priority="175" stopIfTrue="1">
      <formula>COUNTA($A40)</formula>
    </cfRule>
  </conditionalFormatting>
  <conditionalFormatting sqref="F39">
    <cfRule type="expression" dxfId="181" priority="174" stopIfTrue="1">
      <formula>COUNTA($A39)</formula>
    </cfRule>
  </conditionalFormatting>
  <conditionalFormatting sqref="F39">
    <cfRule type="expression" dxfId="180" priority="173" stopIfTrue="1">
      <formula>COUNTA($A39)</formula>
    </cfRule>
  </conditionalFormatting>
  <conditionalFormatting sqref="F39">
    <cfRule type="expression" dxfId="179" priority="172" stopIfTrue="1">
      <formula>COUNTA($A39)</formula>
    </cfRule>
  </conditionalFormatting>
  <conditionalFormatting sqref="F39">
    <cfRule type="expression" dxfId="178" priority="171" stopIfTrue="1">
      <formula>COUNTA($A39)</formula>
    </cfRule>
  </conditionalFormatting>
  <conditionalFormatting sqref="F39">
    <cfRule type="expression" dxfId="177" priority="170" stopIfTrue="1">
      <formula>COUNTA($A39)</formula>
    </cfRule>
  </conditionalFormatting>
  <conditionalFormatting sqref="F39">
    <cfRule type="expression" dxfId="176" priority="169" stopIfTrue="1">
      <formula>COUNTA($A39)</formula>
    </cfRule>
  </conditionalFormatting>
  <conditionalFormatting sqref="F45">
    <cfRule type="expression" dxfId="175" priority="168" stopIfTrue="1">
      <formula>COUNTA($A45)</formula>
    </cfRule>
  </conditionalFormatting>
  <conditionalFormatting sqref="F45">
    <cfRule type="expression" dxfId="174" priority="167" stopIfTrue="1">
      <formula>COUNTA($A45)</formula>
    </cfRule>
  </conditionalFormatting>
  <conditionalFormatting sqref="F45">
    <cfRule type="expression" dxfId="173" priority="166" stopIfTrue="1">
      <formula>COUNTA($A45)</formula>
    </cfRule>
  </conditionalFormatting>
  <conditionalFormatting sqref="F45">
    <cfRule type="expression" dxfId="172" priority="165" stopIfTrue="1">
      <formula>COUNTA($A45)</formula>
    </cfRule>
  </conditionalFormatting>
  <conditionalFormatting sqref="F45">
    <cfRule type="expression" dxfId="171" priority="164" stopIfTrue="1">
      <formula>COUNTA($A45)</formula>
    </cfRule>
  </conditionalFormatting>
  <conditionalFormatting sqref="F45">
    <cfRule type="expression" dxfId="170" priority="163" stopIfTrue="1">
      <formula>COUNTA($A45)</formula>
    </cfRule>
  </conditionalFormatting>
  <conditionalFormatting sqref="F46">
    <cfRule type="expression" dxfId="169" priority="162" stopIfTrue="1">
      <formula>COUNTA($A46)</formula>
    </cfRule>
  </conditionalFormatting>
  <conditionalFormatting sqref="F46">
    <cfRule type="expression" dxfId="168" priority="161" stopIfTrue="1">
      <formula>COUNTA($A46)</formula>
    </cfRule>
  </conditionalFormatting>
  <conditionalFormatting sqref="F46">
    <cfRule type="expression" dxfId="167" priority="160" stopIfTrue="1">
      <formula>COUNTA($A46)</formula>
    </cfRule>
  </conditionalFormatting>
  <conditionalFormatting sqref="F46">
    <cfRule type="expression" dxfId="166" priority="159" stopIfTrue="1">
      <formula>COUNTA($A46)</formula>
    </cfRule>
  </conditionalFormatting>
  <conditionalFormatting sqref="F46">
    <cfRule type="expression" dxfId="165" priority="158" stopIfTrue="1">
      <formula>COUNTA($A46)</formula>
    </cfRule>
  </conditionalFormatting>
  <conditionalFormatting sqref="F46">
    <cfRule type="expression" dxfId="164" priority="157" stopIfTrue="1">
      <formula>COUNTA($A46)</formula>
    </cfRule>
  </conditionalFormatting>
  <conditionalFormatting sqref="F47">
    <cfRule type="expression" dxfId="163" priority="156" stopIfTrue="1">
      <formula>COUNTA($A47)</formula>
    </cfRule>
  </conditionalFormatting>
  <conditionalFormatting sqref="F47">
    <cfRule type="expression" dxfId="162" priority="155" stopIfTrue="1">
      <formula>COUNTA($A47)</formula>
    </cfRule>
  </conditionalFormatting>
  <conditionalFormatting sqref="F47">
    <cfRule type="expression" dxfId="161" priority="154" stopIfTrue="1">
      <formula>COUNTA($A47)</formula>
    </cfRule>
  </conditionalFormatting>
  <conditionalFormatting sqref="F47">
    <cfRule type="expression" dxfId="160" priority="153" stopIfTrue="1">
      <formula>COUNTA($A47)</formula>
    </cfRule>
  </conditionalFormatting>
  <conditionalFormatting sqref="F47">
    <cfRule type="expression" dxfId="159" priority="152" stopIfTrue="1">
      <formula>COUNTA($A47)</formula>
    </cfRule>
  </conditionalFormatting>
  <conditionalFormatting sqref="F47">
    <cfRule type="expression" dxfId="158" priority="151" stopIfTrue="1">
      <formula>COUNTA($A47)</formula>
    </cfRule>
  </conditionalFormatting>
  <conditionalFormatting sqref="H38:H49">
    <cfRule type="expression" dxfId="157" priority="150" stopIfTrue="1">
      <formula>COUNTA($A38)</formula>
    </cfRule>
  </conditionalFormatting>
  <conditionalFormatting sqref="H38:H49">
    <cfRule type="expression" dxfId="156" priority="149" stopIfTrue="1">
      <formula>COUNTA($A38)</formula>
    </cfRule>
  </conditionalFormatting>
  <conditionalFormatting sqref="H38:H49">
    <cfRule type="expression" dxfId="155" priority="148" stopIfTrue="1">
      <formula>COUNTA($A38)</formula>
    </cfRule>
  </conditionalFormatting>
  <conditionalFormatting sqref="H38:H49">
    <cfRule type="expression" dxfId="154" priority="147" stopIfTrue="1">
      <formula>COUNTA($A38)</formula>
    </cfRule>
  </conditionalFormatting>
  <conditionalFormatting sqref="H38:H49">
    <cfRule type="expression" dxfId="153" priority="146" stopIfTrue="1">
      <formula>COUNTA($A38)</formula>
    </cfRule>
  </conditionalFormatting>
  <conditionalFormatting sqref="H38:H49">
    <cfRule type="expression" dxfId="152" priority="145" stopIfTrue="1">
      <formula>COUNTA($A38)</formula>
    </cfRule>
  </conditionalFormatting>
  <conditionalFormatting sqref="H38:H49">
    <cfRule type="expression" dxfId="151" priority="144" stopIfTrue="1">
      <formula>COUNTA($A38)</formula>
    </cfRule>
  </conditionalFormatting>
  <conditionalFormatting sqref="H38:H49">
    <cfRule type="expression" dxfId="150" priority="143" stopIfTrue="1">
      <formula>COUNTA($A38)</formula>
    </cfRule>
  </conditionalFormatting>
  <conditionalFormatting sqref="H38:H49">
    <cfRule type="expression" dxfId="149" priority="142" stopIfTrue="1">
      <formula>COUNTA($A38)</formula>
    </cfRule>
  </conditionalFormatting>
  <conditionalFormatting sqref="H38:H49">
    <cfRule type="expression" dxfId="148" priority="141" stopIfTrue="1">
      <formula>COUNTA($A38)</formula>
    </cfRule>
  </conditionalFormatting>
  <conditionalFormatting sqref="H38:H49">
    <cfRule type="expression" dxfId="147" priority="140" stopIfTrue="1">
      <formula>COUNTA($A38)</formula>
    </cfRule>
  </conditionalFormatting>
  <conditionalFormatting sqref="H38:H49">
    <cfRule type="expression" dxfId="146" priority="139" stopIfTrue="1">
      <formula>COUNTA($A38)</formula>
    </cfRule>
  </conditionalFormatting>
  <conditionalFormatting sqref="H38:H49">
    <cfRule type="expression" dxfId="145" priority="138" stopIfTrue="1">
      <formula>COUNTA($A38)</formula>
    </cfRule>
  </conditionalFormatting>
  <conditionalFormatting sqref="H38:H49">
    <cfRule type="expression" dxfId="144" priority="137" stopIfTrue="1">
      <formula>COUNTA($A38)</formula>
    </cfRule>
  </conditionalFormatting>
  <conditionalFormatting sqref="H38:H49">
    <cfRule type="expression" dxfId="143" priority="136" stopIfTrue="1">
      <formula>COUNTA($A38)</formula>
    </cfRule>
  </conditionalFormatting>
  <conditionalFormatting sqref="H38:H49">
    <cfRule type="expression" dxfId="142" priority="135" stopIfTrue="1">
      <formula>COUNTA($A38)</formula>
    </cfRule>
  </conditionalFormatting>
  <conditionalFormatting sqref="H38:H49">
    <cfRule type="expression" dxfId="141" priority="134" stopIfTrue="1">
      <formula>COUNTA($A38)</formula>
    </cfRule>
  </conditionalFormatting>
  <conditionalFormatting sqref="H38:H49">
    <cfRule type="expression" dxfId="140" priority="133" stopIfTrue="1">
      <formula>COUNTA($A38)</formula>
    </cfRule>
  </conditionalFormatting>
  <conditionalFormatting sqref="H38:H49">
    <cfRule type="expression" dxfId="139" priority="132" stopIfTrue="1">
      <formula>COUNTA($A38)</formula>
    </cfRule>
  </conditionalFormatting>
  <conditionalFormatting sqref="J25:J28">
    <cfRule type="expression" dxfId="138" priority="131" stopIfTrue="1">
      <formula>COUNTA($A25)</formula>
    </cfRule>
  </conditionalFormatting>
  <conditionalFormatting sqref="J25:J28">
    <cfRule type="expression" dxfId="137" priority="130" stopIfTrue="1">
      <formula>COUNTA($A25)</formula>
    </cfRule>
  </conditionalFormatting>
  <conditionalFormatting sqref="H52">
    <cfRule type="expression" dxfId="136" priority="129" stopIfTrue="1">
      <formula>COUNTA($A52)</formula>
    </cfRule>
  </conditionalFormatting>
  <conditionalFormatting sqref="H52">
    <cfRule type="expression" dxfId="135" priority="128" stopIfTrue="1">
      <formula>COUNTA($A52)</formula>
    </cfRule>
  </conditionalFormatting>
  <conditionalFormatting sqref="H52">
    <cfRule type="expression" dxfId="134" priority="127" stopIfTrue="1">
      <formula>COUNTA($A52)</formula>
    </cfRule>
  </conditionalFormatting>
  <conditionalFormatting sqref="H52">
    <cfRule type="expression" dxfId="133" priority="126" stopIfTrue="1">
      <formula>COUNTA($A52)</formula>
    </cfRule>
  </conditionalFormatting>
  <conditionalFormatting sqref="H52">
    <cfRule type="expression" dxfId="132" priority="125" stopIfTrue="1">
      <formula>COUNTA($A52)</formula>
    </cfRule>
  </conditionalFormatting>
  <conditionalFormatting sqref="H52">
    <cfRule type="expression" dxfId="131" priority="124" stopIfTrue="1">
      <formula>COUNTA($A52)</formula>
    </cfRule>
  </conditionalFormatting>
  <conditionalFormatting sqref="H52">
    <cfRule type="expression" dxfId="130" priority="123" stopIfTrue="1">
      <formula>COUNTA($A52)</formula>
    </cfRule>
  </conditionalFormatting>
  <conditionalFormatting sqref="H52">
    <cfRule type="expression" dxfId="129" priority="122" stopIfTrue="1">
      <formula>COUNTA($A52)</formula>
    </cfRule>
  </conditionalFormatting>
  <conditionalFormatting sqref="H52">
    <cfRule type="expression" dxfId="128" priority="121" stopIfTrue="1">
      <formula>COUNTA($A52)</formula>
    </cfRule>
  </conditionalFormatting>
  <conditionalFormatting sqref="H52">
    <cfRule type="expression" dxfId="127" priority="120" stopIfTrue="1">
      <formula>COUNTA($A52)</formula>
    </cfRule>
  </conditionalFormatting>
  <conditionalFormatting sqref="H52">
    <cfRule type="expression" dxfId="126" priority="119" stopIfTrue="1">
      <formula>COUNTA($A52)</formula>
    </cfRule>
  </conditionalFormatting>
  <conditionalFormatting sqref="H52">
    <cfRule type="expression" dxfId="125" priority="118" stopIfTrue="1">
      <formula>COUNTA($A52)</formula>
    </cfRule>
  </conditionalFormatting>
  <conditionalFormatting sqref="H52">
    <cfRule type="expression" dxfId="124" priority="117" stopIfTrue="1">
      <formula>COUNTA($A52)</formula>
    </cfRule>
  </conditionalFormatting>
  <conditionalFormatting sqref="H52">
    <cfRule type="expression" dxfId="123" priority="116" stopIfTrue="1">
      <formula>COUNTA($A52)</formula>
    </cfRule>
  </conditionalFormatting>
  <conditionalFormatting sqref="H52">
    <cfRule type="expression" dxfId="122" priority="115" stopIfTrue="1">
      <formula>COUNTA($A52)</formula>
    </cfRule>
  </conditionalFormatting>
  <conditionalFormatting sqref="H52">
    <cfRule type="expression" dxfId="121" priority="114" stopIfTrue="1">
      <formula>COUNTA($A52)</formula>
    </cfRule>
  </conditionalFormatting>
  <conditionalFormatting sqref="H52">
    <cfRule type="expression" dxfId="120" priority="113" stopIfTrue="1">
      <formula>COUNTA($A52)</formula>
    </cfRule>
  </conditionalFormatting>
  <conditionalFormatting sqref="H52">
    <cfRule type="expression" dxfId="119" priority="112" stopIfTrue="1">
      <formula>COUNTA($A52)</formula>
    </cfRule>
  </conditionalFormatting>
  <conditionalFormatting sqref="H52">
    <cfRule type="expression" dxfId="118" priority="111" stopIfTrue="1">
      <formula>COUNTA($A52)</formula>
    </cfRule>
  </conditionalFormatting>
  <conditionalFormatting sqref="H52">
    <cfRule type="expression" dxfId="117" priority="110" stopIfTrue="1">
      <formula>COUNTA($A52)</formula>
    </cfRule>
  </conditionalFormatting>
  <conditionalFormatting sqref="H52">
    <cfRule type="expression" dxfId="116" priority="109" stopIfTrue="1">
      <formula>COUNTA($A52)</formula>
    </cfRule>
  </conditionalFormatting>
  <conditionalFormatting sqref="U25:U28">
    <cfRule type="expression" dxfId="115" priority="108" stopIfTrue="1">
      <formula>COUNTA($A25)</formula>
    </cfRule>
  </conditionalFormatting>
  <conditionalFormatting sqref="U38:U42">
    <cfRule type="expression" dxfId="106" priority="107" stopIfTrue="1">
      <formula>COUNTA($A38)</formula>
    </cfRule>
  </conditionalFormatting>
  <conditionalFormatting sqref="U38:U49">
    <cfRule type="expression" dxfId="105" priority="106" stopIfTrue="1">
      <formula>COUNTA($A38)</formula>
    </cfRule>
  </conditionalFormatting>
  <conditionalFormatting sqref="U46:U47">
    <cfRule type="expression" dxfId="104" priority="105" stopIfTrue="1">
      <formula>COUNTA($A46)</formula>
    </cfRule>
  </conditionalFormatting>
  <conditionalFormatting sqref="U48:U49">
    <cfRule type="expression" dxfId="103" priority="104" stopIfTrue="1">
      <formula>COUNTA($A48)</formula>
    </cfRule>
  </conditionalFormatting>
  <conditionalFormatting sqref="U43">
    <cfRule type="expression" dxfId="102" priority="103" stopIfTrue="1">
      <formula>COUNTA($A43)</formula>
    </cfRule>
  </conditionalFormatting>
  <conditionalFormatting sqref="U38:U49">
    <cfRule type="expression" dxfId="101" priority="102" stopIfTrue="1">
      <formula>COUNTA($A38)</formula>
    </cfRule>
  </conditionalFormatting>
  <conditionalFormatting sqref="U38:U49">
    <cfRule type="expression" dxfId="100" priority="101" stopIfTrue="1">
      <formula>COUNTA($A38)</formula>
    </cfRule>
  </conditionalFormatting>
  <conditionalFormatting sqref="U38:U49">
    <cfRule type="expression" dxfId="99" priority="100" stopIfTrue="1">
      <formula>COUNTA($A38)</formula>
    </cfRule>
  </conditionalFormatting>
  <conditionalFormatting sqref="U38:U49">
    <cfRule type="expression" dxfId="98" priority="99" stopIfTrue="1">
      <formula>COUNTA($A38)</formula>
    </cfRule>
  </conditionalFormatting>
  <conditionalFormatting sqref="U38:U49">
    <cfRule type="expression" dxfId="97" priority="98" stopIfTrue="1">
      <formula>COUNTA($A38)</formula>
    </cfRule>
  </conditionalFormatting>
  <conditionalFormatting sqref="U38:U49">
    <cfRule type="expression" dxfId="96" priority="97" stopIfTrue="1">
      <formula>COUNTA($A38)</formula>
    </cfRule>
  </conditionalFormatting>
  <conditionalFormatting sqref="U40">
    <cfRule type="expression" dxfId="95" priority="96" stopIfTrue="1">
      <formula>COUNTA($A40)</formula>
    </cfRule>
  </conditionalFormatting>
  <conditionalFormatting sqref="U40">
    <cfRule type="expression" dxfId="94" priority="95" stopIfTrue="1">
      <formula>COUNTA($A40)</formula>
    </cfRule>
  </conditionalFormatting>
  <conditionalFormatting sqref="U40">
    <cfRule type="expression" dxfId="93" priority="94" stopIfTrue="1">
      <formula>COUNTA($A40)</formula>
    </cfRule>
  </conditionalFormatting>
  <conditionalFormatting sqref="U40">
    <cfRule type="expression" dxfId="92" priority="93" stopIfTrue="1">
      <formula>COUNTA($A40)</formula>
    </cfRule>
  </conditionalFormatting>
  <conditionalFormatting sqref="U40">
    <cfRule type="expression" dxfId="91" priority="92" stopIfTrue="1">
      <formula>COUNTA($A40)</formula>
    </cfRule>
  </conditionalFormatting>
  <conditionalFormatting sqref="U40">
    <cfRule type="expression" dxfId="90" priority="91" stopIfTrue="1">
      <formula>COUNTA($A40)</formula>
    </cfRule>
  </conditionalFormatting>
  <conditionalFormatting sqref="U40">
    <cfRule type="expression" dxfId="89" priority="90" stopIfTrue="1">
      <formula>COUNTA($A40)</formula>
    </cfRule>
  </conditionalFormatting>
  <conditionalFormatting sqref="U40">
    <cfRule type="expression" dxfId="88" priority="89" stopIfTrue="1">
      <formula>COUNTA($A40)</formula>
    </cfRule>
  </conditionalFormatting>
  <conditionalFormatting sqref="U40">
    <cfRule type="expression" dxfId="87" priority="88" stopIfTrue="1">
      <formula>COUNTA($A40)</formula>
    </cfRule>
  </conditionalFormatting>
  <conditionalFormatting sqref="U40">
    <cfRule type="expression" dxfId="86" priority="87" stopIfTrue="1">
      <formula>COUNTA($A40)</formula>
    </cfRule>
  </conditionalFormatting>
  <conditionalFormatting sqref="U40">
    <cfRule type="expression" dxfId="85" priority="86" stopIfTrue="1">
      <formula>COUNTA($A40)</formula>
    </cfRule>
  </conditionalFormatting>
  <conditionalFormatting sqref="U40">
    <cfRule type="expression" dxfId="84" priority="85" stopIfTrue="1">
      <formula>COUNTA($A40)</formula>
    </cfRule>
  </conditionalFormatting>
  <conditionalFormatting sqref="U40">
    <cfRule type="expression" dxfId="83" priority="84" stopIfTrue="1">
      <formula>COUNTA($A40)</formula>
    </cfRule>
  </conditionalFormatting>
  <conditionalFormatting sqref="U40">
    <cfRule type="expression" dxfId="82" priority="83" stopIfTrue="1">
      <formula>COUNTA($A40)</formula>
    </cfRule>
  </conditionalFormatting>
  <conditionalFormatting sqref="U40">
    <cfRule type="expression" dxfId="81" priority="82" stopIfTrue="1">
      <formula>COUNTA($A40)</formula>
    </cfRule>
  </conditionalFormatting>
  <conditionalFormatting sqref="U40">
    <cfRule type="expression" dxfId="80" priority="81" stopIfTrue="1">
      <formula>COUNTA($A40)</formula>
    </cfRule>
  </conditionalFormatting>
  <conditionalFormatting sqref="U40">
    <cfRule type="expression" dxfId="79" priority="80" stopIfTrue="1">
      <formula>COUNTA($A40)</formula>
    </cfRule>
  </conditionalFormatting>
  <conditionalFormatting sqref="U45">
    <cfRule type="expression" dxfId="78" priority="79" stopIfTrue="1">
      <formula>COUNTA($A45)</formula>
    </cfRule>
  </conditionalFormatting>
  <conditionalFormatting sqref="U45">
    <cfRule type="expression" dxfId="77" priority="78" stopIfTrue="1">
      <formula>COUNTA($A45)</formula>
    </cfRule>
  </conditionalFormatting>
  <conditionalFormatting sqref="U45">
    <cfRule type="expression" dxfId="76" priority="77" stopIfTrue="1">
      <formula>COUNTA($A45)</formula>
    </cfRule>
  </conditionalFormatting>
  <conditionalFormatting sqref="U45">
    <cfRule type="expression" dxfId="75" priority="76" stopIfTrue="1">
      <formula>COUNTA($A45)</formula>
    </cfRule>
  </conditionalFormatting>
  <conditionalFormatting sqref="U45">
    <cfRule type="expression" dxfId="74" priority="75" stopIfTrue="1">
      <formula>COUNTA($A45)</formula>
    </cfRule>
  </conditionalFormatting>
  <conditionalFormatting sqref="U45">
    <cfRule type="expression" dxfId="73" priority="74" stopIfTrue="1">
      <formula>COUNTA($A45)</formula>
    </cfRule>
  </conditionalFormatting>
  <conditionalFormatting sqref="U45">
    <cfRule type="expression" dxfId="72" priority="73" stopIfTrue="1">
      <formula>COUNTA($A45)</formula>
    </cfRule>
  </conditionalFormatting>
  <conditionalFormatting sqref="U45">
    <cfRule type="expression" dxfId="71" priority="72" stopIfTrue="1">
      <formula>COUNTA($A45)</formula>
    </cfRule>
  </conditionalFormatting>
  <conditionalFormatting sqref="U45">
    <cfRule type="expression" dxfId="70" priority="71" stopIfTrue="1">
      <formula>COUNTA($A45)</formula>
    </cfRule>
  </conditionalFormatting>
  <conditionalFormatting sqref="U45">
    <cfRule type="expression" dxfId="69" priority="70" stopIfTrue="1">
      <formula>COUNTA($A45)</formula>
    </cfRule>
  </conditionalFormatting>
  <conditionalFormatting sqref="U45">
    <cfRule type="expression" dxfId="68" priority="69" stopIfTrue="1">
      <formula>COUNTA($A45)</formula>
    </cfRule>
  </conditionalFormatting>
  <conditionalFormatting sqref="U45">
    <cfRule type="expression" dxfId="67" priority="68" stopIfTrue="1">
      <formula>COUNTA($A45)</formula>
    </cfRule>
  </conditionalFormatting>
  <conditionalFormatting sqref="U45">
    <cfRule type="expression" dxfId="66" priority="67" stopIfTrue="1">
      <formula>COUNTA($A45)</formula>
    </cfRule>
  </conditionalFormatting>
  <conditionalFormatting sqref="U45">
    <cfRule type="expression" dxfId="65" priority="66" stopIfTrue="1">
      <formula>COUNTA($A45)</formula>
    </cfRule>
  </conditionalFormatting>
  <conditionalFormatting sqref="U45">
    <cfRule type="expression" dxfId="64" priority="65" stopIfTrue="1">
      <formula>COUNTA($A45)</formula>
    </cfRule>
  </conditionalFormatting>
  <conditionalFormatting sqref="U45:U47">
    <cfRule type="expression" dxfId="63" priority="64" stopIfTrue="1">
      <formula>COUNTA($A45)</formula>
    </cfRule>
  </conditionalFormatting>
  <conditionalFormatting sqref="U46:U47">
    <cfRule type="expression" dxfId="62" priority="63" stopIfTrue="1">
      <formula>COUNTA($A46)</formula>
    </cfRule>
  </conditionalFormatting>
  <conditionalFormatting sqref="U45:U47">
    <cfRule type="expression" dxfId="61" priority="62" stopIfTrue="1">
      <formula>COUNTA($A45)</formula>
    </cfRule>
  </conditionalFormatting>
  <conditionalFormatting sqref="U45:U47">
    <cfRule type="expression" dxfId="60" priority="61" stopIfTrue="1">
      <formula>COUNTA($A45)</formula>
    </cfRule>
  </conditionalFormatting>
  <conditionalFormatting sqref="U45:U47">
    <cfRule type="expression" dxfId="59" priority="60" stopIfTrue="1">
      <formula>COUNTA($A45)</formula>
    </cfRule>
  </conditionalFormatting>
  <conditionalFormatting sqref="U45:U47">
    <cfRule type="expression" dxfId="58" priority="59" stopIfTrue="1">
      <formula>COUNTA($A45)</formula>
    </cfRule>
  </conditionalFormatting>
  <conditionalFormatting sqref="U45:U47">
    <cfRule type="expression" dxfId="57" priority="58" stopIfTrue="1">
      <formula>COUNTA($A45)</formula>
    </cfRule>
  </conditionalFormatting>
  <conditionalFormatting sqref="U45:U47">
    <cfRule type="expression" dxfId="56" priority="57" stopIfTrue="1">
      <formula>COUNTA($A45)</formula>
    </cfRule>
  </conditionalFormatting>
  <conditionalFormatting sqref="U45:U47">
    <cfRule type="expression" dxfId="55" priority="56" stopIfTrue="1">
      <formula>COUNTA($A45)</formula>
    </cfRule>
  </conditionalFormatting>
  <conditionalFormatting sqref="U45:U47">
    <cfRule type="expression" dxfId="54" priority="55" stopIfTrue="1">
      <formula>COUNTA($A45)</formula>
    </cfRule>
  </conditionalFormatting>
  <conditionalFormatting sqref="U45">
    <cfRule type="expression" dxfId="53" priority="54" stopIfTrue="1">
      <formula>COUNTA($A45)</formula>
    </cfRule>
  </conditionalFormatting>
  <conditionalFormatting sqref="U45">
    <cfRule type="expression" dxfId="52" priority="53" stopIfTrue="1">
      <formula>COUNTA($A45)</formula>
    </cfRule>
  </conditionalFormatting>
  <conditionalFormatting sqref="U45">
    <cfRule type="expression" dxfId="51" priority="52" stopIfTrue="1">
      <formula>COUNTA($A45)</formula>
    </cfRule>
  </conditionalFormatting>
  <conditionalFormatting sqref="U45">
    <cfRule type="expression" dxfId="50" priority="51" stopIfTrue="1">
      <formula>COUNTA($A45)</formula>
    </cfRule>
  </conditionalFormatting>
  <conditionalFormatting sqref="U45">
    <cfRule type="expression" dxfId="49" priority="50" stopIfTrue="1">
      <formula>COUNTA($A45)</formula>
    </cfRule>
  </conditionalFormatting>
  <conditionalFormatting sqref="U45">
    <cfRule type="expression" dxfId="48" priority="49" stopIfTrue="1">
      <formula>COUNTA($A45)</formula>
    </cfRule>
  </conditionalFormatting>
  <conditionalFormatting sqref="U46">
    <cfRule type="expression" dxfId="47" priority="48" stopIfTrue="1">
      <formula>COUNTA($A46)</formula>
    </cfRule>
  </conditionalFormatting>
  <conditionalFormatting sqref="U46">
    <cfRule type="expression" dxfId="46" priority="47" stopIfTrue="1">
      <formula>COUNTA($A46)</formula>
    </cfRule>
  </conditionalFormatting>
  <conditionalFormatting sqref="U46">
    <cfRule type="expression" dxfId="45" priority="46" stopIfTrue="1">
      <formula>COUNTA($A46)</formula>
    </cfRule>
  </conditionalFormatting>
  <conditionalFormatting sqref="U46">
    <cfRule type="expression" dxfId="44" priority="45" stopIfTrue="1">
      <formula>COUNTA($A46)</formula>
    </cfRule>
  </conditionalFormatting>
  <conditionalFormatting sqref="U46">
    <cfRule type="expression" dxfId="43" priority="44" stopIfTrue="1">
      <formula>COUNTA($A46)</formula>
    </cfRule>
  </conditionalFormatting>
  <conditionalFormatting sqref="U46">
    <cfRule type="expression" dxfId="42" priority="43" stopIfTrue="1">
      <formula>COUNTA($A46)</formula>
    </cfRule>
  </conditionalFormatting>
  <conditionalFormatting sqref="U46">
    <cfRule type="expression" dxfId="41" priority="42" stopIfTrue="1">
      <formula>COUNTA($A46)</formula>
    </cfRule>
  </conditionalFormatting>
  <conditionalFormatting sqref="U47">
    <cfRule type="expression" dxfId="40" priority="41" stopIfTrue="1">
      <formula>COUNTA($A47)</formula>
    </cfRule>
  </conditionalFormatting>
  <conditionalFormatting sqref="U47">
    <cfRule type="expression" dxfId="39" priority="40" stopIfTrue="1">
      <formula>COUNTA($A47)</formula>
    </cfRule>
  </conditionalFormatting>
  <conditionalFormatting sqref="U47">
    <cfRule type="expression" dxfId="38" priority="39" stopIfTrue="1">
      <formula>COUNTA($A47)</formula>
    </cfRule>
  </conditionalFormatting>
  <conditionalFormatting sqref="U47">
    <cfRule type="expression" dxfId="37" priority="38" stopIfTrue="1">
      <formula>COUNTA($A47)</formula>
    </cfRule>
  </conditionalFormatting>
  <conditionalFormatting sqref="U47">
    <cfRule type="expression" dxfId="36" priority="37" stopIfTrue="1">
      <formula>COUNTA($A47)</formula>
    </cfRule>
  </conditionalFormatting>
  <conditionalFormatting sqref="U47">
    <cfRule type="expression" dxfId="35" priority="36" stopIfTrue="1">
      <formula>COUNTA($A47)</formula>
    </cfRule>
  </conditionalFormatting>
  <conditionalFormatting sqref="U47">
    <cfRule type="expression" dxfId="34" priority="35" stopIfTrue="1">
      <formula>COUNTA($A47)</formula>
    </cfRule>
  </conditionalFormatting>
  <conditionalFormatting sqref="U38:U42">
    <cfRule type="expression" dxfId="33" priority="34" stopIfTrue="1">
      <formula>COUNTA($A38)</formula>
    </cfRule>
  </conditionalFormatting>
  <conditionalFormatting sqref="U38:U49">
    <cfRule type="expression" dxfId="32" priority="33" stopIfTrue="1">
      <formula>COUNTA($A38)</formula>
    </cfRule>
  </conditionalFormatting>
  <conditionalFormatting sqref="U46:U47">
    <cfRule type="expression" dxfId="31" priority="32" stopIfTrue="1">
      <formula>COUNTA($A46)</formula>
    </cfRule>
  </conditionalFormatting>
  <conditionalFormatting sqref="U48:U49">
    <cfRule type="expression" dxfId="30" priority="31" stopIfTrue="1">
      <formula>COUNTA($A48)</formula>
    </cfRule>
  </conditionalFormatting>
  <conditionalFormatting sqref="U43">
    <cfRule type="expression" dxfId="29" priority="30" stopIfTrue="1">
      <formula>COUNTA($A43)</formula>
    </cfRule>
  </conditionalFormatting>
  <conditionalFormatting sqref="U38:U49">
    <cfRule type="expression" dxfId="28" priority="29" stopIfTrue="1">
      <formula>COUNTA($A38)</formula>
    </cfRule>
  </conditionalFormatting>
  <conditionalFormatting sqref="U38:U49">
    <cfRule type="expression" dxfId="27" priority="28" stopIfTrue="1">
      <formula>COUNTA($A38)</formula>
    </cfRule>
  </conditionalFormatting>
  <conditionalFormatting sqref="U38:U49">
    <cfRule type="expression" dxfId="26" priority="27" stopIfTrue="1">
      <formula>COUNTA($A38)</formula>
    </cfRule>
  </conditionalFormatting>
  <conditionalFormatting sqref="U40">
    <cfRule type="expression" dxfId="25" priority="26" stopIfTrue="1">
      <formula>COUNTA($A40)</formula>
    </cfRule>
  </conditionalFormatting>
  <conditionalFormatting sqref="U45">
    <cfRule type="expression" dxfId="24" priority="25" stopIfTrue="1">
      <formula>COUNTA($A45)</formula>
    </cfRule>
  </conditionalFormatting>
  <conditionalFormatting sqref="U47">
    <cfRule type="expression" dxfId="23" priority="24" stopIfTrue="1">
      <formula>COUNTA($A47)</formula>
    </cfRule>
  </conditionalFormatting>
  <conditionalFormatting sqref="U46">
    <cfRule type="expression" dxfId="22" priority="23" stopIfTrue="1">
      <formula>COUNTA($A46)</formula>
    </cfRule>
  </conditionalFormatting>
  <conditionalFormatting sqref="U38:U42">
    <cfRule type="expression" dxfId="21" priority="22" stopIfTrue="1">
      <formula>COUNTA($A38)</formula>
    </cfRule>
  </conditionalFormatting>
  <conditionalFormatting sqref="U44:U45">
    <cfRule type="expression" dxfId="20" priority="21" stopIfTrue="1">
      <formula>COUNTA($A44)</formula>
    </cfRule>
  </conditionalFormatting>
  <conditionalFormatting sqref="U46:U47">
    <cfRule type="expression" dxfId="19" priority="20" stopIfTrue="1">
      <formula>COUNTA($A46)</formula>
    </cfRule>
  </conditionalFormatting>
  <conditionalFormatting sqref="U48:U49">
    <cfRule type="expression" dxfId="18" priority="19" stopIfTrue="1">
      <formula>COUNTA($A48)</formula>
    </cfRule>
  </conditionalFormatting>
  <conditionalFormatting sqref="U43">
    <cfRule type="expression" dxfId="17" priority="18" stopIfTrue="1">
      <formula>COUNTA($A43)</formula>
    </cfRule>
  </conditionalFormatting>
  <conditionalFormatting sqref="U38:U42">
    <cfRule type="expression" dxfId="16" priority="17" stopIfTrue="1">
      <formula>COUNTA($A38)</formula>
    </cfRule>
  </conditionalFormatting>
  <conditionalFormatting sqref="U38:U49">
    <cfRule type="expression" dxfId="15" priority="16" stopIfTrue="1">
      <formula>COUNTA($A38)</formula>
    </cfRule>
  </conditionalFormatting>
  <conditionalFormatting sqref="U46:U47">
    <cfRule type="expression" dxfId="14" priority="15" stopIfTrue="1">
      <formula>COUNTA($A46)</formula>
    </cfRule>
  </conditionalFormatting>
  <conditionalFormatting sqref="U48:U49">
    <cfRule type="expression" dxfId="13" priority="14" stopIfTrue="1">
      <formula>COUNTA($A48)</formula>
    </cfRule>
  </conditionalFormatting>
  <conditionalFormatting sqref="U43">
    <cfRule type="expression" dxfId="12" priority="13" stopIfTrue="1">
      <formula>COUNTA($A43)</formula>
    </cfRule>
  </conditionalFormatting>
  <conditionalFormatting sqref="U38:U49">
    <cfRule type="expression" dxfId="11" priority="12" stopIfTrue="1">
      <formula>COUNTA($A38)</formula>
    </cfRule>
  </conditionalFormatting>
  <conditionalFormatting sqref="U38:U49">
    <cfRule type="expression" dxfId="10" priority="11" stopIfTrue="1">
      <formula>COUNTA($A38)</formula>
    </cfRule>
  </conditionalFormatting>
  <conditionalFormatting sqref="U38:U49">
    <cfRule type="expression" dxfId="9" priority="10" stopIfTrue="1">
      <formula>COUNTA($A38)</formula>
    </cfRule>
  </conditionalFormatting>
  <conditionalFormatting sqref="U40">
    <cfRule type="expression" dxfId="8" priority="9" stopIfTrue="1">
      <formula>COUNTA($A40)</formula>
    </cfRule>
  </conditionalFormatting>
  <conditionalFormatting sqref="U45">
    <cfRule type="expression" dxfId="7" priority="8" stopIfTrue="1">
      <formula>COUNTA($A45)</formula>
    </cfRule>
  </conditionalFormatting>
  <conditionalFormatting sqref="U47">
    <cfRule type="expression" dxfId="6" priority="7" stopIfTrue="1">
      <formula>COUNTA($A47)</formula>
    </cfRule>
  </conditionalFormatting>
  <conditionalFormatting sqref="U46">
    <cfRule type="expression" dxfId="5" priority="6" stopIfTrue="1">
      <formula>COUNTA($A46)</formula>
    </cfRule>
  </conditionalFormatting>
  <conditionalFormatting sqref="U38:U42">
    <cfRule type="expression" dxfId="4" priority="5" stopIfTrue="1">
      <formula>COUNTA($A38)</formula>
    </cfRule>
  </conditionalFormatting>
  <conditionalFormatting sqref="U44:U45">
    <cfRule type="expression" dxfId="3" priority="4" stopIfTrue="1">
      <formula>COUNTA($A44)</formula>
    </cfRule>
  </conditionalFormatting>
  <conditionalFormatting sqref="U46:U47">
    <cfRule type="expression" dxfId="2" priority="3" stopIfTrue="1">
      <formula>COUNTA($A46)</formula>
    </cfRule>
  </conditionalFormatting>
  <conditionalFormatting sqref="U48:U49">
    <cfRule type="expression" dxfId="1" priority="2" stopIfTrue="1">
      <formula>COUNTA($A48)</formula>
    </cfRule>
  </conditionalFormatting>
  <conditionalFormatting sqref="U43">
    <cfRule type="expression" dxfId="0" priority="1" stopIfTrue="1">
      <formula>COUNTA($A43)</formula>
    </cfRule>
  </conditionalFormatting>
  <dataValidations disablePrompts="1" count="1">
    <dataValidation allowBlank="1" showInputMessage="1" showErrorMessage="1" promptTitle="Não" prompt="Digite Aqui" sqref="H60:H66 H14:I50 I51:I66 H52:H58"/>
  </dataValidations>
  <hyperlinks>
    <hyperlink ref="J39" r:id="rId1" display="https://www.orcafascio.com/banco/sinapi/composicoes/5b06062214fef9480bea01f9?estado_sinapi=SC"/>
  </hyperlinks>
  <pageMargins left="0.31496062992125984" right="0.19685039370078741" top="0.8" bottom="0.98" header="0.31496062992125984" footer="0.31496062992125984"/>
  <pageSetup paperSize="9" scale="6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C6" sqref="C6"/>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x14ac:dyDescent="0.15">
      <c r="A1" s="129"/>
      <c r="B1" s="115"/>
      <c r="C1" s="113" t="s">
        <v>65</v>
      </c>
      <c r="D1" s="113"/>
      <c r="E1" s="113"/>
      <c r="F1" s="113" t="s">
        <v>64</v>
      </c>
      <c r="G1" s="113"/>
      <c r="H1" s="112"/>
      <c r="I1" s="111"/>
      <c r="J1" s="110"/>
      <c r="L1" s="128"/>
      <c r="O1" s="105"/>
      <c r="P1" s="105"/>
    </row>
    <row r="2" spans="1:16" ht="12" customHeight="1" x14ac:dyDescent="0.2">
      <c r="A2" s="121"/>
      <c r="B2" s="32"/>
      <c r="C2" s="103" t="s">
        <v>63</v>
      </c>
      <c r="D2" s="102"/>
      <c r="E2" s="101"/>
      <c r="F2" s="103"/>
      <c r="G2" s="102"/>
      <c r="H2" s="102"/>
      <c r="I2" s="102"/>
      <c r="J2" s="101"/>
      <c r="K2" s="118" t="s">
        <v>55</v>
      </c>
      <c r="L2" s="127"/>
    </row>
    <row r="3" spans="1:16" s="104" customFormat="1" ht="14.1" customHeight="1" x14ac:dyDescent="0.15">
      <c r="A3" s="126" t="s">
        <v>62</v>
      </c>
      <c r="B3" s="115"/>
      <c r="C3" s="114" t="s">
        <v>61</v>
      </c>
      <c r="D3" s="114"/>
      <c r="E3" s="114"/>
      <c r="F3" s="125"/>
      <c r="G3" s="125"/>
      <c r="H3" s="112"/>
      <c r="I3" s="111"/>
      <c r="J3" s="110"/>
      <c r="K3" s="109"/>
      <c r="L3" s="124" t="s">
        <v>60</v>
      </c>
      <c r="M3" s="123" t="s">
        <v>48</v>
      </c>
      <c r="N3" s="122"/>
      <c r="O3" s="105"/>
      <c r="P3" s="105"/>
    </row>
    <row r="4" spans="1:16" ht="12" customHeight="1" x14ac:dyDescent="0.2">
      <c r="A4" s="121"/>
      <c r="B4" s="32"/>
      <c r="C4" s="103" t="s">
        <v>268</v>
      </c>
      <c r="D4" s="102"/>
      <c r="E4" s="102"/>
      <c r="F4" s="102"/>
      <c r="G4" s="102"/>
      <c r="H4" s="120"/>
      <c r="I4" s="120"/>
      <c r="J4" s="119"/>
      <c r="K4" s="118" t="s">
        <v>55</v>
      </c>
      <c r="L4" s="117">
        <f>$M$4+$M$6</f>
        <v>0</v>
      </c>
      <c r="M4" s="98"/>
    </row>
    <row r="5" spans="1:16" s="104" customFormat="1" ht="14.1" customHeight="1" x14ac:dyDescent="0.15">
      <c r="A5" s="116"/>
      <c r="B5" s="115"/>
      <c r="C5" s="114" t="s">
        <v>59</v>
      </c>
      <c r="D5" s="114"/>
      <c r="E5" s="114"/>
      <c r="F5" s="113" t="s">
        <v>58</v>
      </c>
      <c r="G5" s="113"/>
      <c r="H5" s="112"/>
      <c r="I5" s="111"/>
      <c r="J5" s="110"/>
      <c r="K5" s="109"/>
      <c r="L5" s="108" t="s">
        <v>57</v>
      </c>
      <c r="M5" s="107" t="s">
        <v>56</v>
      </c>
      <c r="N5" s="106"/>
      <c r="O5" s="105"/>
      <c r="P5" s="105"/>
    </row>
    <row r="6" spans="1:16" ht="12" customHeight="1" x14ac:dyDescent="0.2">
      <c r="A6" s="93"/>
      <c r="B6" s="32"/>
      <c r="C6" s="103" t="s">
        <v>266</v>
      </c>
      <c r="D6" s="102"/>
      <c r="E6" s="101"/>
      <c r="F6" s="103"/>
      <c r="G6" s="102"/>
      <c r="H6" s="102"/>
      <c r="I6" s="102"/>
      <c r="J6" s="101"/>
      <c r="K6" s="100" t="s">
        <v>55</v>
      </c>
      <c r="L6" s="99">
        <f>CPAuxiliar</f>
        <v>496046.10392000002</v>
      </c>
      <c r="M6" s="98"/>
    </row>
    <row r="7" spans="1:16" ht="6" customHeight="1" x14ac:dyDescent="0.25">
      <c r="A7" s="93"/>
    </row>
    <row r="8" spans="1:16" s="40" customFormat="1" ht="12" customHeight="1" x14ac:dyDescent="0.25">
      <c r="A8" s="96"/>
      <c r="B8" s="96"/>
      <c r="C8" s="97" t="s">
        <v>54</v>
      </c>
      <c r="D8" s="96" t="s">
        <v>53</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52</v>
      </c>
      <c r="D10" s="82"/>
      <c r="E10" s="83"/>
      <c r="F10" s="82"/>
      <c r="G10" s="82"/>
      <c r="H10" s="81"/>
      <c r="I10" s="81"/>
      <c r="J10" s="81"/>
      <c r="K10" s="81"/>
      <c r="L10" s="81"/>
      <c r="M10" s="81"/>
      <c r="N10" s="80"/>
      <c r="O10" s="79"/>
      <c r="P10" s="79"/>
    </row>
    <row r="11" spans="1:16" s="70" customFormat="1" ht="12" customHeight="1" x14ac:dyDescent="0.2">
      <c r="A11" s="368" t="s">
        <v>51</v>
      </c>
      <c r="B11" s="370" t="s">
        <v>50</v>
      </c>
      <c r="C11" s="370" t="s">
        <v>49</v>
      </c>
      <c r="D11" s="370" t="s">
        <v>12</v>
      </c>
      <c r="E11" s="376" t="s">
        <v>13</v>
      </c>
      <c r="F11" s="372" t="s">
        <v>48</v>
      </c>
      <c r="G11" s="78"/>
      <c r="H11" s="77" t="s">
        <v>47</v>
      </c>
      <c r="I11" s="77" t="s">
        <v>46</v>
      </c>
      <c r="J11" s="76" t="s">
        <v>45</v>
      </c>
      <c r="K11" s="76"/>
      <c r="L11" s="76"/>
      <c r="M11" s="374" t="s">
        <v>44</v>
      </c>
      <c r="N11" s="365" t="s">
        <v>43</v>
      </c>
      <c r="O11" s="75"/>
      <c r="P11" s="71"/>
    </row>
    <row r="12" spans="1:16" s="70" customFormat="1" ht="12.75" customHeight="1" x14ac:dyDescent="0.2">
      <c r="A12" s="369"/>
      <c r="B12" s="371"/>
      <c r="C12" s="371"/>
      <c r="D12" s="371"/>
      <c r="E12" s="377"/>
      <c r="F12" s="373"/>
      <c r="G12" s="74"/>
      <c r="H12" s="73"/>
      <c r="I12" s="73"/>
      <c r="J12" s="72" t="s">
        <v>42</v>
      </c>
      <c r="K12" s="72" t="s">
        <v>41</v>
      </c>
      <c r="L12" s="72" t="s">
        <v>40</v>
      </c>
      <c r="M12" s="375"/>
      <c r="N12" s="366"/>
      <c r="O12" s="71"/>
      <c r="P12" s="71"/>
    </row>
    <row r="13" spans="1:16" ht="11.25" x14ac:dyDescent="0.2">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0</v>
      </c>
      <c r="G15" s="53" t="b">
        <f t="shared" si="1"/>
        <v>0</v>
      </c>
      <c r="H15" s="53">
        <f t="shared" si="2"/>
        <v>62032.273560000001</v>
      </c>
      <c r="I15" s="61">
        <f>CPAutomatica</f>
        <v>62032.273560000001</v>
      </c>
      <c r="J15" s="60"/>
      <c r="K15" s="59"/>
      <c r="L15" s="59"/>
      <c r="M15" s="48">
        <f>ORÇAMENTO!I15</f>
        <v>62032.273560000001</v>
      </c>
      <c r="N15" s="58">
        <f>Incidencia</f>
        <v>12.505344376216344</v>
      </c>
      <c r="O15" s="38"/>
      <c r="P15" s="38"/>
    </row>
    <row r="16" spans="1:16" ht="9.9499999999999993" customHeight="1" x14ac:dyDescent="0.2">
      <c r="A16" s="64"/>
      <c r="B16" s="65">
        <f>ORÇAMENTO!B37</f>
        <v>2</v>
      </c>
      <c r="C16" s="65" t="str">
        <f>ORÇAMENTO!C37</f>
        <v>PAVIMENTAÇÂO</v>
      </c>
      <c r="D16" s="63"/>
      <c r="E16" s="62"/>
      <c r="F16" s="53">
        <f t="shared" si="0"/>
        <v>0</v>
      </c>
      <c r="G16" s="53" t="b">
        <f t="shared" si="1"/>
        <v>0</v>
      </c>
      <c r="H16" s="53">
        <f t="shared" si="2"/>
        <v>272117.58554912003</v>
      </c>
      <c r="I16" s="61">
        <f>CPAutomatica</f>
        <v>272117.58554912003</v>
      </c>
      <c r="J16" s="60"/>
      <c r="K16" s="59"/>
      <c r="L16" s="59"/>
      <c r="M16" s="48">
        <f>ORÇAMENTO!I37</f>
        <v>272117.58554912003</v>
      </c>
      <c r="N16" s="58">
        <f>Incidencia</f>
        <v>54.857317374073332</v>
      </c>
      <c r="O16" s="38"/>
      <c r="P16" s="38"/>
    </row>
    <row r="17" spans="1:16" ht="9.9499999999999993" customHeight="1" x14ac:dyDescent="0.2">
      <c r="A17" s="64"/>
      <c r="B17" s="65">
        <f>ORÇAMENTO!B51</f>
        <v>3</v>
      </c>
      <c r="C17" s="65" t="str">
        <f>ORÇAMENTO!C51</f>
        <v>SINALIZAÇÃO VIARIA</v>
      </c>
      <c r="D17" s="63"/>
      <c r="E17" s="62"/>
      <c r="F17" s="53">
        <f t="shared" si="0"/>
        <v>0</v>
      </c>
      <c r="G17" s="53" t="b">
        <f t="shared" si="1"/>
        <v>0</v>
      </c>
      <c r="H17" s="53">
        <f t="shared" si="2"/>
        <v>9431.4665600000008</v>
      </c>
      <c r="I17" s="61">
        <f>CPAutomatica</f>
        <v>9431.4665600000008</v>
      </c>
      <c r="J17" s="60"/>
      <c r="K17" s="59"/>
      <c r="L17" s="59"/>
      <c r="M17" s="48">
        <f>ORÇAMENTO!I51</f>
        <v>9431.4665600000008</v>
      </c>
      <c r="N17" s="58">
        <f>Incidencia</f>
        <v>1.9013286235831546</v>
      </c>
      <c r="O17" s="38"/>
      <c r="P17" s="38"/>
    </row>
    <row r="18" spans="1:16" ht="9.9499999999999993" customHeight="1" x14ac:dyDescent="0.2">
      <c r="A18" s="64"/>
      <c r="B18" s="65">
        <f>ORÇAMENTO!B59</f>
        <v>4</v>
      </c>
      <c r="C18" s="65" t="str">
        <f>ORÇAMENTO!C59</f>
        <v>CALÇADAS E RAMPA DE ACESSIBILIDADE E GARAGEM</v>
      </c>
      <c r="D18" s="63"/>
      <c r="E18" s="62"/>
      <c r="F18" s="53">
        <f t="shared" si="0"/>
        <v>0</v>
      </c>
      <c r="G18" s="53" t="b">
        <f t="shared" si="1"/>
        <v>0</v>
      </c>
      <c r="H18" s="53">
        <f t="shared" si="2"/>
        <v>152464.77825087996</v>
      </c>
      <c r="I18" s="61">
        <f>CPAutomatica</f>
        <v>152464.77825087996</v>
      </c>
      <c r="J18" s="60"/>
      <c r="K18" s="59"/>
      <c r="L18" s="59"/>
      <c r="M18" s="48">
        <f>ORÇAMENTO!I59</f>
        <v>152464.77825087996</v>
      </c>
      <c r="N18" s="58">
        <f>Incidencia</f>
        <v>30.736009626127164</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0</v>
      </c>
      <c r="G53" s="43"/>
      <c r="H53" s="43"/>
      <c r="I53" s="42"/>
      <c r="J53" s="42">
        <f>TotalCPFin</f>
        <v>496046.10392000002</v>
      </c>
      <c r="K53" s="42">
        <f>SUM($K$13:$K$52)</f>
        <v>0</v>
      </c>
      <c r="L53" s="42">
        <f>SUM($L$13:$L$52)</f>
        <v>0</v>
      </c>
      <c r="M53" s="42">
        <f>SUM($M$13:$M$52)</f>
        <v>496046.10392000002</v>
      </c>
      <c r="N53" s="41">
        <f>SUM($N$13:$N$52)</f>
        <v>100</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38</v>
      </c>
      <c r="C59" s="32"/>
      <c r="D59" s="32"/>
      <c r="E59" s="32"/>
      <c r="F59" s="31"/>
      <c r="G59" s="31"/>
      <c r="H59" s="31"/>
      <c r="I59" s="31"/>
      <c r="J59" s="31"/>
      <c r="K59" s="31"/>
    </row>
    <row r="60" spans="1:16" s="18" customFormat="1" ht="12" customHeight="1" x14ac:dyDescent="0.2">
      <c r="B60" s="30" t="s">
        <v>37</v>
      </c>
      <c r="C60" s="30"/>
      <c r="D60" s="30"/>
      <c r="E60" s="30"/>
      <c r="F60" s="29" t="s">
        <v>19</v>
      </c>
      <c r="G60" s="29"/>
      <c r="H60" s="29"/>
      <c r="I60" s="28"/>
      <c r="J60" s="28"/>
      <c r="K60" s="27"/>
      <c r="M60" s="364">
        <v>43257</v>
      </c>
      <c r="N60" s="364"/>
      <c r="O60" s="19"/>
      <c r="P60" s="19"/>
    </row>
    <row r="61" spans="1:16" s="18" customFormat="1" ht="12" customHeight="1" x14ac:dyDescent="0.2">
      <c r="B61" s="20" t="s">
        <v>36</v>
      </c>
      <c r="C61" s="26"/>
      <c r="D61" s="20"/>
      <c r="E61" s="20"/>
      <c r="F61" s="24" t="s">
        <v>36</v>
      </c>
      <c r="G61" s="24"/>
      <c r="H61" s="24"/>
      <c r="I61" s="24"/>
      <c r="J61" s="23"/>
      <c r="K61" s="22"/>
      <c r="L61" s="21"/>
      <c r="M61" s="367" t="s">
        <v>35</v>
      </c>
      <c r="N61" s="367"/>
      <c r="O61" s="19"/>
      <c r="P61" s="19"/>
    </row>
    <row r="62" spans="1:16" s="18" customFormat="1" ht="12" customHeight="1" x14ac:dyDescent="0.2">
      <c r="B62" s="20" t="s">
        <v>34</v>
      </c>
      <c r="C62" s="25"/>
      <c r="D62" s="20"/>
      <c r="E62" s="20"/>
      <c r="F62" s="24" t="s">
        <v>33</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114" priority="2" stopIfTrue="1" operator="lessThan">
      <formula>0</formula>
    </cfRule>
  </conditionalFormatting>
  <conditionalFormatting sqref="F53">
    <cfRule type="expression" dxfId="113"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7"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x14ac:dyDescent="0.2"/>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x14ac:dyDescent="0.15">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x14ac:dyDescent="0.2">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x14ac:dyDescent="0.15">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x14ac:dyDescent="0.2">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x14ac:dyDescent="0.15">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x14ac:dyDescent="0.2">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x14ac:dyDescent="0.25">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x14ac:dyDescent="0.25">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x14ac:dyDescent="0.2"/>
    <row r="10" spans="1:256" s="202" customFormat="1" ht="12" customHeight="1" x14ac:dyDescent="0.25">
      <c r="A10" s="203"/>
      <c r="B10" s="379" t="s">
        <v>44</v>
      </c>
      <c r="C10" s="379" t="s">
        <v>156</v>
      </c>
      <c r="D10" s="379" t="s">
        <v>155</v>
      </c>
      <c r="E10" s="378" t="s">
        <v>154</v>
      </c>
      <c r="F10" s="378"/>
      <c r="G10" s="378"/>
      <c r="H10" s="378" t="s">
        <v>153</v>
      </c>
      <c r="I10" s="378"/>
      <c r="J10" s="378"/>
      <c r="K10" s="378" t="s">
        <v>152</v>
      </c>
      <c r="L10" s="378"/>
      <c r="M10" s="378"/>
      <c r="N10" s="378" t="s">
        <v>151</v>
      </c>
      <c r="O10" s="378"/>
      <c r="P10" s="378"/>
      <c r="Q10" s="378" t="s">
        <v>150</v>
      </c>
      <c r="R10" s="378"/>
      <c r="S10" s="378"/>
      <c r="T10" s="378" t="s">
        <v>149</v>
      </c>
      <c r="U10" s="378"/>
      <c r="V10" s="378"/>
      <c r="W10" s="378" t="s">
        <v>148</v>
      </c>
      <c r="X10" s="378"/>
      <c r="Y10" s="378"/>
      <c r="Z10" s="378" t="s">
        <v>147</v>
      </c>
      <c r="AA10" s="378"/>
      <c r="AB10" s="378"/>
      <c r="AC10" s="378" t="s">
        <v>146</v>
      </c>
      <c r="AD10" s="378"/>
      <c r="AE10" s="378"/>
      <c r="AF10" s="378" t="s">
        <v>145</v>
      </c>
      <c r="AG10" s="378"/>
      <c r="AH10" s="378"/>
      <c r="AI10" s="378" t="s">
        <v>144</v>
      </c>
      <c r="AJ10" s="378"/>
      <c r="AK10" s="378"/>
      <c r="AL10" s="378" t="s">
        <v>143</v>
      </c>
      <c r="AM10" s="378"/>
      <c r="AN10" s="378"/>
      <c r="AO10" s="378" t="s">
        <v>142</v>
      </c>
      <c r="AP10" s="378"/>
      <c r="AQ10" s="378"/>
      <c r="AR10" s="378" t="s">
        <v>141</v>
      </c>
      <c r="AS10" s="378"/>
      <c r="AT10" s="378"/>
      <c r="AU10" s="378" t="s">
        <v>140</v>
      </c>
      <c r="AV10" s="378"/>
      <c r="AW10" s="378"/>
      <c r="AX10" s="378" t="s">
        <v>139</v>
      </c>
      <c r="AY10" s="378"/>
      <c r="AZ10" s="378"/>
      <c r="BA10" s="378" t="s">
        <v>138</v>
      </c>
      <c r="BB10" s="378"/>
      <c r="BC10" s="378"/>
      <c r="BD10" s="378" t="s">
        <v>137</v>
      </c>
      <c r="BE10" s="378"/>
      <c r="BF10" s="378"/>
      <c r="BG10" s="378" t="s">
        <v>136</v>
      </c>
      <c r="BH10" s="378"/>
      <c r="BI10" s="378"/>
      <c r="BJ10" s="378" t="s">
        <v>135</v>
      </c>
      <c r="BK10" s="378"/>
      <c r="BL10" s="378"/>
      <c r="BM10" s="378" t="s">
        <v>134</v>
      </c>
      <c r="BN10" s="378"/>
      <c r="BO10" s="378"/>
      <c r="BP10" s="378" t="s">
        <v>133</v>
      </c>
      <c r="BQ10" s="378"/>
      <c r="BR10" s="378"/>
      <c r="BS10" s="378" t="s">
        <v>132</v>
      </c>
      <c r="BT10" s="378"/>
      <c r="BU10" s="378"/>
      <c r="BV10" s="378" t="s">
        <v>131</v>
      </c>
      <c r="BW10" s="378"/>
      <c r="BX10" s="378"/>
      <c r="BY10" s="378" t="s">
        <v>130</v>
      </c>
      <c r="BZ10" s="378"/>
      <c r="CA10" s="378"/>
      <c r="CB10" s="378" t="s">
        <v>129</v>
      </c>
      <c r="CC10" s="378"/>
      <c r="CD10" s="378"/>
      <c r="CE10" s="378" t="s">
        <v>128</v>
      </c>
      <c r="CF10" s="378"/>
      <c r="CG10" s="378"/>
      <c r="CH10" s="378" t="s">
        <v>127</v>
      </c>
      <c r="CI10" s="378"/>
      <c r="CJ10" s="378"/>
      <c r="CK10" s="378" t="s">
        <v>126</v>
      </c>
      <c r="CL10" s="378"/>
      <c r="CM10" s="378"/>
      <c r="CN10" s="378" t="s">
        <v>125</v>
      </c>
      <c r="CO10" s="378"/>
      <c r="CP10" s="378"/>
      <c r="CQ10" s="378" t="s">
        <v>124</v>
      </c>
      <c r="CR10" s="378"/>
      <c r="CS10" s="378"/>
      <c r="CT10" s="378" t="s">
        <v>123</v>
      </c>
      <c r="CU10" s="378"/>
      <c r="CV10" s="378"/>
      <c r="CW10" s="378" t="s">
        <v>122</v>
      </c>
      <c r="CX10" s="378"/>
      <c r="CY10" s="378"/>
      <c r="CZ10" s="378" t="s">
        <v>121</v>
      </c>
      <c r="DA10" s="378"/>
      <c r="DB10" s="378"/>
      <c r="DC10" s="378" t="s">
        <v>120</v>
      </c>
      <c r="DD10" s="378"/>
      <c r="DE10" s="378"/>
      <c r="DF10" s="378" t="s">
        <v>119</v>
      </c>
      <c r="DG10" s="378"/>
      <c r="DH10" s="378"/>
      <c r="DI10" s="378" t="s">
        <v>118</v>
      </c>
      <c r="DJ10" s="378"/>
      <c r="DK10" s="378"/>
      <c r="DL10" s="378" t="s">
        <v>117</v>
      </c>
      <c r="DM10" s="378"/>
      <c r="DN10" s="378"/>
      <c r="DO10" s="378" t="s">
        <v>116</v>
      </c>
      <c r="DP10" s="378"/>
      <c r="DQ10" s="378"/>
      <c r="DR10" s="378" t="s">
        <v>115</v>
      </c>
      <c r="DS10" s="378"/>
      <c r="DT10" s="378"/>
      <c r="DU10" s="378" t="s">
        <v>114</v>
      </c>
      <c r="DV10" s="378"/>
      <c r="DW10" s="378"/>
      <c r="DX10" s="378" t="s">
        <v>113</v>
      </c>
      <c r="DY10" s="378"/>
      <c r="DZ10" s="378"/>
      <c r="EA10" s="378" t="s">
        <v>112</v>
      </c>
      <c r="EB10" s="378"/>
      <c r="EC10" s="378"/>
      <c r="ED10" s="378" t="s">
        <v>111</v>
      </c>
      <c r="EE10" s="378"/>
      <c r="EF10" s="378"/>
      <c r="EG10" s="378" t="s">
        <v>110</v>
      </c>
      <c r="EH10" s="378"/>
      <c r="EI10" s="378"/>
      <c r="EJ10" s="378" t="s">
        <v>109</v>
      </c>
      <c r="EK10" s="378"/>
      <c r="EL10" s="378"/>
      <c r="EM10" s="378" t="s">
        <v>108</v>
      </c>
      <c r="EN10" s="378"/>
      <c r="EO10" s="378"/>
      <c r="EP10" s="378" t="s">
        <v>107</v>
      </c>
      <c r="EQ10" s="378"/>
      <c r="ER10" s="378"/>
      <c r="ES10" s="378" t="s">
        <v>106</v>
      </c>
      <c r="ET10" s="378"/>
      <c r="EU10" s="378"/>
      <c r="EV10" s="378" t="s">
        <v>105</v>
      </c>
      <c r="EW10" s="378"/>
      <c r="EX10" s="378"/>
      <c r="EY10" s="378" t="s">
        <v>104</v>
      </c>
      <c r="EZ10" s="378"/>
      <c r="FA10" s="378"/>
      <c r="FB10" s="378" t="s">
        <v>103</v>
      </c>
      <c r="FC10" s="378"/>
      <c r="FD10" s="378"/>
      <c r="FE10" s="378" t="s">
        <v>102</v>
      </c>
      <c r="FF10" s="378"/>
      <c r="FG10" s="378"/>
      <c r="FH10" s="378" t="s">
        <v>101</v>
      </c>
      <c r="FI10" s="378"/>
      <c r="FJ10" s="378"/>
      <c r="FK10" s="378" t="s">
        <v>100</v>
      </c>
      <c r="FL10" s="378"/>
      <c r="FM10" s="378"/>
      <c r="FN10" s="378" t="s">
        <v>99</v>
      </c>
      <c r="FO10" s="378"/>
      <c r="FP10" s="378"/>
      <c r="FQ10" s="378" t="s">
        <v>98</v>
      </c>
      <c r="FR10" s="378"/>
      <c r="FS10" s="378"/>
      <c r="FT10" s="378" t="s">
        <v>97</v>
      </c>
      <c r="FU10" s="378"/>
      <c r="FV10" s="378"/>
      <c r="FW10" s="378" t="s">
        <v>96</v>
      </c>
      <c r="FX10" s="378"/>
      <c r="FY10" s="378"/>
      <c r="FZ10" s="378" t="s">
        <v>95</v>
      </c>
      <c r="GA10" s="378"/>
      <c r="GB10" s="378"/>
      <c r="GC10" s="378" t="s">
        <v>94</v>
      </c>
      <c r="GD10" s="378"/>
      <c r="GE10" s="378"/>
      <c r="GF10" s="378" t="s">
        <v>93</v>
      </c>
      <c r="GG10" s="378"/>
      <c r="GH10" s="378"/>
      <c r="GI10" s="378" t="s">
        <v>92</v>
      </c>
      <c r="GJ10" s="378"/>
      <c r="GK10" s="378"/>
      <c r="GL10" s="378" t="s">
        <v>91</v>
      </c>
      <c r="GM10" s="378"/>
      <c r="GN10" s="378"/>
      <c r="GO10" s="378" t="s">
        <v>90</v>
      </c>
      <c r="GP10" s="378"/>
      <c r="GQ10" s="378"/>
      <c r="GR10" s="378" t="s">
        <v>89</v>
      </c>
      <c r="GS10" s="378"/>
      <c r="GT10" s="378"/>
      <c r="GU10" s="378" t="s">
        <v>88</v>
      </c>
      <c r="GV10" s="378"/>
      <c r="GW10" s="378"/>
      <c r="GX10" s="378" t="s">
        <v>87</v>
      </c>
      <c r="GY10" s="378"/>
      <c r="GZ10" s="378"/>
      <c r="HA10" s="378" t="s">
        <v>86</v>
      </c>
      <c r="HB10" s="378"/>
      <c r="HC10" s="378"/>
      <c r="HD10" s="378" t="s">
        <v>85</v>
      </c>
      <c r="HE10" s="378"/>
      <c r="HF10" s="378"/>
      <c r="HG10" s="378" t="s">
        <v>84</v>
      </c>
      <c r="HH10" s="378"/>
      <c r="HI10" s="378"/>
      <c r="HJ10" s="378" t="s">
        <v>83</v>
      </c>
      <c r="HK10" s="378"/>
      <c r="HL10" s="378"/>
      <c r="HM10" s="378" t="s">
        <v>82</v>
      </c>
      <c r="HN10" s="378"/>
      <c r="HO10" s="378"/>
      <c r="HP10" s="378" t="s">
        <v>81</v>
      </c>
      <c r="HQ10" s="378"/>
      <c r="HR10" s="378"/>
      <c r="HS10" s="378" t="s">
        <v>80</v>
      </c>
      <c r="HT10" s="378"/>
      <c r="HU10" s="378"/>
      <c r="HV10" s="378" t="s">
        <v>79</v>
      </c>
      <c r="HW10" s="378"/>
      <c r="HX10" s="378"/>
      <c r="HY10" s="378" t="s">
        <v>78</v>
      </c>
      <c r="HZ10" s="378"/>
      <c r="IA10" s="378"/>
      <c r="IB10" s="378" t="s">
        <v>77</v>
      </c>
      <c r="IC10" s="378"/>
      <c r="ID10" s="378"/>
      <c r="IE10" s="378" t="s">
        <v>76</v>
      </c>
      <c r="IF10" s="378"/>
      <c r="IG10" s="378"/>
      <c r="IH10" s="378" t="s">
        <v>75</v>
      </c>
      <c r="II10" s="378"/>
      <c r="IJ10" s="378"/>
      <c r="IK10" s="378" t="s">
        <v>74</v>
      </c>
      <c r="IL10" s="378"/>
      <c r="IM10" s="378"/>
      <c r="IN10" s="378" t="s">
        <v>73</v>
      </c>
      <c r="IO10" s="378"/>
      <c r="IP10" s="378"/>
      <c r="IQ10" s="378" t="s">
        <v>72</v>
      </c>
      <c r="IR10" s="378"/>
      <c r="IS10" s="378"/>
      <c r="IT10" s="378" t="s">
        <v>71</v>
      </c>
      <c r="IU10" s="378"/>
      <c r="IV10" s="378"/>
    </row>
    <row r="11" spans="1:256" s="196" customFormat="1" ht="12" customHeight="1" x14ac:dyDescent="0.2">
      <c r="A11" s="201" t="s">
        <v>70</v>
      </c>
      <c r="B11" s="380"/>
      <c r="C11" s="380"/>
      <c r="D11" s="380"/>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x14ac:dyDescent="0.2">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x14ac:dyDescent="0.2">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x14ac:dyDescent="0.2">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x14ac:dyDescent="0.2">
      <c r="A15" s="179">
        <f>QCI!$B15</f>
        <v>1</v>
      </c>
      <c r="B15" s="178">
        <f>QCI!$M15</f>
        <v>62032.273560000001</v>
      </c>
      <c r="C15" s="177">
        <f t="shared" si="0"/>
        <v>12.505344376216343</v>
      </c>
      <c r="D15" s="176">
        <f t="shared" si="1"/>
        <v>100</v>
      </c>
      <c r="E15" s="184" t="str">
        <f>Repasse</f>
        <v/>
      </c>
      <c r="F15" s="182">
        <f>Contrapartida</f>
        <v>18609.682067999998</v>
      </c>
      <c r="G15" s="175">
        <v>30</v>
      </c>
      <c r="H15" s="184" t="str">
        <f>Repasse</f>
        <v/>
      </c>
      <c r="I15" s="182">
        <f>Contrapartida</f>
        <v>18609.682067999998</v>
      </c>
      <c r="J15" s="181">
        <v>30</v>
      </c>
      <c r="K15" s="183" t="str">
        <f>Repasse</f>
        <v/>
      </c>
      <c r="L15" s="182">
        <f>Contrapartida</f>
        <v>18609.682067999998</v>
      </c>
      <c r="M15" s="181">
        <v>30</v>
      </c>
      <c r="N15" s="183" t="str">
        <f>Repasse</f>
        <v/>
      </c>
      <c r="O15" s="182">
        <f>Contrapartida</f>
        <v>6203.2273560000003</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x14ac:dyDescent="0.2">
      <c r="A16" s="179">
        <f>QCI!$B16</f>
        <v>2</v>
      </c>
      <c r="B16" s="178">
        <f>QCI!$M16</f>
        <v>272117.58554912003</v>
      </c>
      <c r="C16" s="177">
        <f t="shared" si="0"/>
        <v>54.857317374073332</v>
      </c>
      <c r="D16" s="176">
        <f t="shared" si="1"/>
        <v>100</v>
      </c>
      <c r="E16" s="184" t="str">
        <f>Repasse</f>
        <v/>
      </c>
      <c r="F16" s="182">
        <f>Contrapartida</f>
        <v>81635.275664736007</v>
      </c>
      <c r="G16" s="175">
        <v>30</v>
      </c>
      <c r="H16" s="184" t="str">
        <f>Repasse</f>
        <v/>
      </c>
      <c r="I16" s="182">
        <f>Contrapartida</f>
        <v>81635.275664736007</v>
      </c>
      <c r="J16" s="181">
        <v>30</v>
      </c>
      <c r="K16" s="183" t="str">
        <f>Repasse</f>
        <v/>
      </c>
      <c r="L16" s="182">
        <f>Contrapartida</f>
        <v>81635.275664736007</v>
      </c>
      <c r="M16" s="181">
        <v>30</v>
      </c>
      <c r="N16" s="183" t="str">
        <f>Repasse</f>
        <v/>
      </c>
      <c r="O16" s="182">
        <f>Contrapartida</f>
        <v>27211.758554912005</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x14ac:dyDescent="0.2">
      <c r="A17" s="179">
        <f>QCI!$B17</f>
        <v>3</v>
      </c>
      <c r="B17" s="178">
        <f>QCI!$M17</f>
        <v>9431.4665600000008</v>
      </c>
      <c r="C17" s="177">
        <f t="shared" si="0"/>
        <v>1.9013286235831546</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9431.4665600000008</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x14ac:dyDescent="0.2">
      <c r="A18" s="179">
        <f>QCI!$B18</f>
        <v>4</v>
      </c>
      <c r="B18" s="178">
        <f>QCI!$M18</f>
        <v>152464.77825087996</v>
      </c>
      <c r="C18" s="177">
        <f t="shared" si="0"/>
        <v>30.736009626127164</v>
      </c>
      <c r="D18" s="176">
        <f t="shared" si="1"/>
        <v>100</v>
      </c>
      <c r="E18" s="184" t="str">
        <f>Repasse</f>
        <v/>
      </c>
      <c r="F18" s="182">
        <f>Contrapartida</f>
        <v>0</v>
      </c>
      <c r="G18" s="175">
        <v>0</v>
      </c>
      <c r="H18" s="184" t="str">
        <f>Repasse</f>
        <v/>
      </c>
      <c r="I18" s="182">
        <f>Contrapartida</f>
        <v>45739.433475263984</v>
      </c>
      <c r="J18" s="181">
        <v>30</v>
      </c>
      <c r="K18" s="183" t="str">
        <f>Repasse</f>
        <v/>
      </c>
      <c r="L18" s="182">
        <f>Contrapartida</f>
        <v>45739.433475263984</v>
      </c>
      <c r="M18" s="181">
        <v>30</v>
      </c>
      <c r="N18" s="183" t="str">
        <f>Repasse</f>
        <v/>
      </c>
      <c r="O18" s="182">
        <f>Contrapartida</f>
        <v>60985.911300351989</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x14ac:dyDescent="0.2">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x14ac:dyDescent="0.2">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x14ac:dyDescent="0.2">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x14ac:dyDescent="0.2">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x14ac:dyDescent="0.2">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x14ac:dyDescent="0.2">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x14ac:dyDescent="0.2">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x14ac:dyDescent="0.2">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x14ac:dyDescent="0.2">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x14ac:dyDescent="0.2">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x14ac:dyDescent="0.2">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x14ac:dyDescent="0.2">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x14ac:dyDescent="0.2">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x14ac:dyDescent="0.2">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x14ac:dyDescent="0.2">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x14ac:dyDescent="0.2">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x14ac:dyDescent="0.2">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x14ac:dyDescent="0.2">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x14ac:dyDescent="0.2">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x14ac:dyDescent="0.2">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x14ac:dyDescent="0.2">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x14ac:dyDescent="0.2">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x14ac:dyDescent="0.2">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x14ac:dyDescent="0.2">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x14ac:dyDescent="0.2">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x14ac:dyDescent="0.2">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x14ac:dyDescent="0.2">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x14ac:dyDescent="0.2">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x14ac:dyDescent="0.2">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x14ac:dyDescent="0.2">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x14ac:dyDescent="0.2">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x14ac:dyDescent="0.2">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x14ac:dyDescent="0.2">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x14ac:dyDescent="0.2">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x14ac:dyDescent="0.2">
      <c r="A53" s="169"/>
      <c r="B53" s="383">
        <f>IF(SUM($B$13:$B$52)=0,0,SUM($B$13:$B$52))</f>
        <v>496046.10392000002</v>
      </c>
      <c r="C53" s="384"/>
      <c r="D53" s="385"/>
      <c r="E53" s="153">
        <f>IF(SUM(E$13:E$52)=0,0,SUM(E$13:E$52))</f>
        <v>0</v>
      </c>
      <c r="F53" s="152">
        <f>IF(SUM(F$13:F$52)=0,0,SUM(F$13:F$52))</f>
        <v>100244.957732736</v>
      </c>
      <c r="G53" s="168">
        <f>IF(SUM(G$13:G$52)=0,0,(E$53+F$53)/$B$53*100)</f>
        <v>20.208798525086902</v>
      </c>
      <c r="H53" s="153">
        <f>IF(SUM(H$13:H$52)=0,0,SUM(H$13:H$52))</f>
        <v>0</v>
      </c>
      <c r="I53" s="152">
        <f>IF(SUM(I$13:I$52)=0,0,SUM(I$13:I$52))</f>
        <v>145984.39120799999</v>
      </c>
      <c r="J53" s="151">
        <f>IF(SUM(J$13:J$52)=0,0,(H$53+I$53)/$B$53*100)</f>
        <v>29.429601412925049</v>
      </c>
      <c r="K53" s="153">
        <f>IF(SUM(K$13:K$52)=0,0,SUM(K$13:K$52))</f>
        <v>0</v>
      </c>
      <c r="L53" s="152">
        <f>IF(SUM(L$13:L$52)=0,0,SUM(L$13:L$52))</f>
        <v>145984.39120799999</v>
      </c>
      <c r="M53" s="151">
        <f>IF(SUM(M$13:M$52)=0,0,(K$53+L$53)/$B$53*100)</f>
        <v>29.429601412925049</v>
      </c>
      <c r="N53" s="153">
        <f>IF(SUM(N$13:N$52)=0,0,SUM(N$13:N$52))</f>
        <v>0</v>
      </c>
      <c r="O53" s="152">
        <f>IF(SUM(O$13:O$52)=0,0,SUM(O$13:O$52))</f>
        <v>103832.363771264</v>
      </c>
      <c r="P53" s="151">
        <f>IF(SUM(P$13:P$52)=0,0,(N$53+O$53)/$B$53*100)</f>
        <v>20.93199864906299</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x14ac:dyDescent="0.15">
      <c r="A54" s="164"/>
      <c r="B54" s="167" t="s">
        <v>42</v>
      </c>
      <c r="C54" s="387">
        <f>SUM($E$54:$IV$54)</f>
        <v>496046.10391999997</v>
      </c>
      <c r="D54" s="387"/>
      <c r="E54" s="161"/>
      <c r="F54" s="160">
        <f>SUMPRODUCT(G$13:G$52,QCI!$H$13:$H$52)/100</f>
        <v>100244.95773273602</v>
      </c>
      <c r="G54" s="162"/>
      <c r="H54" s="161"/>
      <c r="I54" s="160">
        <f>SUMPRODUCT(J$13:J$52,QCI!$H$13:$H$52)/100</f>
        <v>145984.39120799999</v>
      </c>
      <c r="J54" s="159"/>
      <c r="K54" s="161"/>
      <c r="L54" s="160">
        <f>SUMPRODUCT(M$13:M$52,QCI!$H$13:$H$52)/100</f>
        <v>145984.39120799999</v>
      </c>
      <c r="M54" s="159"/>
      <c r="N54" s="161"/>
      <c r="O54" s="160">
        <f>SUMPRODUCT(P$13:P$52,QCI!$H$13:$H$52)/100</f>
        <v>103832.36377126399</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x14ac:dyDescent="0.15">
      <c r="A55" s="164"/>
      <c r="B55" s="166" t="s">
        <v>41</v>
      </c>
      <c r="C55" s="388">
        <f>SUM($E$55:$IV$55)</f>
        <v>0</v>
      </c>
      <c r="D55" s="388"/>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x14ac:dyDescent="0.15">
      <c r="A56" s="164"/>
      <c r="B56" s="166" t="s">
        <v>40</v>
      </c>
      <c r="C56" s="388">
        <f>SUM($E$56:$IV$56)</f>
        <v>0</v>
      </c>
      <c r="D56" s="388"/>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x14ac:dyDescent="0.15">
      <c r="A57" s="164"/>
      <c r="B57" s="165" t="s">
        <v>48</v>
      </c>
      <c r="C57" s="388">
        <f>SUM($E$57:$IV$57)</f>
        <v>0</v>
      </c>
      <c r="D57" s="389"/>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x14ac:dyDescent="0.15">
      <c r="A58" s="164"/>
      <c r="B58" s="163" t="s">
        <v>44</v>
      </c>
      <c r="C58" s="386">
        <f>SUM($E$58:$IV$58)</f>
        <v>496046.10391999991</v>
      </c>
      <c r="D58" s="386"/>
      <c r="E58" s="161">
        <f>SUM(E$53:F$53)</f>
        <v>100244.957732736</v>
      </c>
      <c r="F58" s="160"/>
      <c r="G58" s="162"/>
      <c r="H58" s="161">
        <f>SUM(H$53:I$53)</f>
        <v>145984.39120799999</v>
      </c>
      <c r="I58" s="160"/>
      <c r="J58" s="159"/>
      <c r="K58" s="161">
        <f>SUM(K$53:L$53)</f>
        <v>145984.39120799999</v>
      </c>
      <c r="L58" s="160"/>
      <c r="M58" s="159"/>
      <c r="N58" s="161">
        <f>SUM(N$53:O$53)</f>
        <v>103832.363771264</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x14ac:dyDescent="0.2">
      <c r="A59" s="157"/>
      <c r="B59" s="383">
        <f>$C$58</f>
        <v>496046.10391999991</v>
      </c>
      <c r="C59" s="384"/>
      <c r="D59" s="385"/>
      <c r="E59" s="156"/>
      <c r="F59" s="155"/>
      <c r="G59" s="154"/>
      <c r="H59" s="153">
        <f>H$53+E$53</f>
        <v>0</v>
      </c>
      <c r="I59" s="152">
        <f>I$53+F$53</f>
        <v>246229.34894073597</v>
      </c>
      <c r="J59" s="151">
        <f>J$53+G$53</f>
        <v>49.63839993801195</v>
      </c>
      <c r="K59" s="153">
        <f t="shared" ref="K59:BV59" si="2">K$53+H$59</f>
        <v>0</v>
      </c>
      <c r="L59" s="152">
        <f t="shared" si="2"/>
        <v>392213.74014873593</v>
      </c>
      <c r="M59" s="151">
        <f t="shared" si="2"/>
        <v>79.068001350936996</v>
      </c>
      <c r="N59" s="153">
        <f t="shared" si="2"/>
        <v>0</v>
      </c>
      <c r="O59" s="152">
        <f t="shared" si="2"/>
        <v>496046.10391999991</v>
      </c>
      <c r="P59" s="151">
        <f t="shared" si="2"/>
        <v>99.999999999999986</v>
      </c>
      <c r="Q59" s="153">
        <f t="shared" si="2"/>
        <v>0</v>
      </c>
      <c r="R59" s="152">
        <f t="shared" si="2"/>
        <v>496046.10391999991</v>
      </c>
      <c r="S59" s="151">
        <f t="shared" si="2"/>
        <v>99.999999999999986</v>
      </c>
      <c r="T59" s="153">
        <f t="shared" si="2"/>
        <v>0</v>
      </c>
      <c r="U59" s="152">
        <f t="shared" si="2"/>
        <v>496046.10391999991</v>
      </c>
      <c r="V59" s="151">
        <f t="shared" si="2"/>
        <v>99.999999999999986</v>
      </c>
      <c r="W59" s="153">
        <f t="shared" si="2"/>
        <v>0</v>
      </c>
      <c r="X59" s="152">
        <f t="shared" si="2"/>
        <v>496046.10391999991</v>
      </c>
      <c r="Y59" s="151">
        <f t="shared" si="2"/>
        <v>99.999999999999986</v>
      </c>
      <c r="Z59" s="153">
        <f t="shared" si="2"/>
        <v>0</v>
      </c>
      <c r="AA59" s="152">
        <f t="shared" si="2"/>
        <v>496046.10391999991</v>
      </c>
      <c r="AB59" s="151">
        <f t="shared" si="2"/>
        <v>99.999999999999986</v>
      </c>
      <c r="AC59" s="153">
        <f t="shared" si="2"/>
        <v>0</v>
      </c>
      <c r="AD59" s="152">
        <f t="shared" si="2"/>
        <v>496046.10391999991</v>
      </c>
      <c r="AE59" s="151">
        <f t="shared" si="2"/>
        <v>99.999999999999986</v>
      </c>
      <c r="AF59" s="153">
        <f t="shared" si="2"/>
        <v>0</v>
      </c>
      <c r="AG59" s="152">
        <f t="shared" si="2"/>
        <v>496046.10391999991</v>
      </c>
      <c r="AH59" s="151">
        <f t="shared" si="2"/>
        <v>99.999999999999986</v>
      </c>
      <c r="AI59" s="153">
        <f t="shared" si="2"/>
        <v>0</v>
      </c>
      <c r="AJ59" s="152">
        <f t="shared" si="2"/>
        <v>496046.10391999991</v>
      </c>
      <c r="AK59" s="151">
        <f t="shared" si="2"/>
        <v>99.999999999999986</v>
      </c>
      <c r="AL59" s="153">
        <f t="shared" si="2"/>
        <v>0</v>
      </c>
      <c r="AM59" s="152">
        <f t="shared" si="2"/>
        <v>496046.10391999991</v>
      </c>
      <c r="AN59" s="151">
        <f t="shared" si="2"/>
        <v>99.999999999999986</v>
      </c>
      <c r="AO59" s="153">
        <f t="shared" si="2"/>
        <v>0</v>
      </c>
      <c r="AP59" s="152">
        <f t="shared" si="2"/>
        <v>496046.10391999991</v>
      </c>
      <c r="AQ59" s="151">
        <f t="shared" si="2"/>
        <v>99.999999999999986</v>
      </c>
      <c r="AR59" s="153">
        <f t="shared" si="2"/>
        <v>0</v>
      </c>
      <c r="AS59" s="152">
        <f t="shared" si="2"/>
        <v>496046.10391999991</v>
      </c>
      <c r="AT59" s="151">
        <f t="shared" si="2"/>
        <v>99.999999999999986</v>
      </c>
      <c r="AU59" s="153">
        <f t="shared" si="2"/>
        <v>0</v>
      </c>
      <c r="AV59" s="152">
        <f t="shared" si="2"/>
        <v>496046.10391999991</v>
      </c>
      <c r="AW59" s="151">
        <f t="shared" si="2"/>
        <v>99.999999999999986</v>
      </c>
      <c r="AX59" s="153">
        <f t="shared" si="2"/>
        <v>0</v>
      </c>
      <c r="AY59" s="152">
        <f t="shared" si="2"/>
        <v>496046.10391999991</v>
      </c>
      <c r="AZ59" s="151">
        <f t="shared" si="2"/>
        <v>99.999999999999986</v>
      </c>
      <c r="BA59" s="153">
        <f t="shared" si="2"/>
        <v>0</v>
      </c>
      <c r="BB59" s="152">
        <f t="shared" si="2"/>
        <v>496046.10391999991</v>
      </c>
      <c r="BC59" s="151">
        <f t="shared" si="2"/>
        <v>99.999999999999986</v>
      </c>
      <c r="BD59" s="153">
        <f t="shared" si="2"/>
        <v>0</v>
      </c>
      <c r="BE59" s="152">
        <f t="shared" si="2"/>
        <v>496046.10391999991</v>
      </c>
      <c r="BF59" s="151">
        <f t="shared" si="2"/>
        <v>99.999999999999986</v>
      </c>
      <c r="BG59" s="153">
        <f t="shared" si="2"/>
        <v>0</v>
      </c>
      <c r="BH59" s="152">
        <f t="shared" si="2"/>
        <v>496046.10391999991</v>
      </c>
      <c r="BI59" s="151">
        <f t="shared" si="2"/>
        <v>99.999999999999986</v>
      </c>
      <c r="BJ59" s="153">
        <f t="shared" si="2"/>
        <v>0</v>
      </c>
      <c r="BK59" s="152">
        <f t="shared" si="2"/>
        <v>496046.10391999991</v>
      </c>
      <c r="BL59" s="151">
        <f t="shared" si="2"/>
        <v>99.999999999999986</v>
      </c>
      <c r="BM59" s="153">
        <f t="shared" si="2"/>
        <v>0</v>
      </c>
      <c r="BN59" s="152">
        <f t="shared" si="2"/>
        <v>496046.10391999991</v>
      </c>
      <c r="BO59" s="151">
        <f t="shared" si="2"/>
        <v>99.999999999999986</v>
      </c>
      <c r="BP59" s="153">
        <f t="shared" si="2"/>
        <v>0</v>
      </c>
      <c r="BQ59" s="152">
        <f t="shared" si="2"/>
        <v>496046.10391999991</v>
      </c>
      <c r="BR59" s="151">
        <f t="shared" si="2"/>
        <v>99.999999999999986</v>
      </c>
      <c r="BS59" s="153">
        <f t="shared" si="2"/>
        <v>0</v>
      </c>
      <c r="BT59" s="152">
        <f t="shared" si="2"/>
        <v>496046.10391999991</v>
      </c>
      <c r="BU59" s="151">
        <f t="shared" si="2"/>
        <v>99.999999999999986</v>
      </c>
      <c r="BV59" s="153">
        <f t="shared" si="2"/>
        <v>0</v>
      </c>
      <c r="BW59" s="152">
        <f t="shared" ref="BW59:EH59" si="3">BW$53+BT$59</f>
        <v>496046.10391999991</v>
      </c>
      <c r="BX59" s="151">
        <f t="shared" si="3"/>
        <v>99.999999999999986</v>
      </c>
      <c r="BY59" s="153">
        <f t="shared" si="3"/>
        <v>0</v>
      </c>
      <c r="BZ59" s="152">
        <f t="shared" si="3"/>
        <v>496046.10391999991</v>
      </c>
      <c r="CA59" s="151">
        <f t="shared" si="3"/>
        <v>99.999999999999986</v>
      </c>
      <c r="CB59" s="153">
        <f t="shared" si="3"/>
        <v>0</v>
      </c>
      <c r="CC59" s="152">
        <f t="shared" si="3"/>
        <v>496046.10391999991</v>
      </c>
      <c r="CD59" s="151">
        <f t="shared" si="3"/>
        <v>99.999999999999986</v>
      </c>
      <c r="CE59" s="153">
        <f t="shared" si="3"/>
        <v>0</v>
      </c>
      <c r="CF59" s="152">
        <f t="shared" si="3"/>
        <v>496046.10391999991</v>
      </c>
      <c r="CG59" s="151">
        <f t="shared" si="3"/>
        <v>99.999999999999986</v>
      </c>
      <c r="CH59" s="153">
        <f t="shared" si="3"/>
        <v>0</v>
      </c>
      <c r="CI59" s="152">
        <f t="shared" si="3"/>
        <v>496046.10391999991</v>
      </c>
      <c r="CJ59" s="151">
        <f t="shared" si="3"/>
        <v>99.999999999999986</v>
      </c>
      <c r="CK59" s="153">
        <f t="shared" si="3"/>
        <v>0</v>
      </c>
      <c r="CL59" s="152">
        <f t="shared" si="3"/>
        <v>496046.10391999991</v>
      </c>
      <c r="CM59" s="151">
        <f t="shared" si="3"/>
        <v>99.999999999999986</v>
      </c>
      <c r="CN59" s="153">
        <f t="shared" si="3"/>
        <v>0</v>
      </c>
      <c r="CO59" s="152">
        <f t="shared" si="3"/>
        <v>496046.10391999991</v>
      </c>
      <c r="CP59" s="151">
        <f t="shared" si="3"/>
        <v>99.999999999999986</v>
      </c>
      <c r="CQ59" s="153">
        <f t="shared" si="3"/>
        <v>0</v>
      </c>
      <c r="CR59" s="152">
        <f t="shared" si="3"/>
        <v>496046.10391999991</v>
      </c>
      <c r="CS59" s="151">
        <f t="shared" si="3"/>
        <v>99.999999999999986</v>
      </c>
      <c r="CT59" s="153">
        <f t="shared" si="3"/>
        <v>0</v>
      </c>
      <c r="CU59" s="152">
        <f t="shared" si="3"/>
        <v>496046.10391999991</v>
      </c>
      <c r="CV59" s="151">
        <f t="shared" si="3"/>
        <v>99.999999999999986</v>
      </c>
      <c r="CW59" s="153">
        <f t="shared" si="3"/>
        <v>0</v>
      </c>
      <c r="CX59" s="152">
        <f t="shared" si="3"/>
        <v>496046.10391999991</v>
      </c>
      <c r="CY59" s="151">
        <f t="shared" si="3"/>
        <v>99.999999999999986</v>
      </c>
      <c r="CZ59" s="153">
        <f t="shared" si="3"/>
        <v>0</v>
      </c>
      <c r="DA59" s="152">
        <f t="shared" si="3"/>
        <v>496046.10391999991</v>
      </c>
      <c r="DB59" s="151">
        <f t="shared" si="3"/>
        <v>99.999999999999986</v>
      </c>
      <c r="DC59" s="153">
        <f t="shared" si="3"/>
        <v>0</v>
      </c>
      <c r="DD59" s="152">
        <f t="shared" si="3"/>
        <v>496046.10391999991</v>
      </c>
      <c r="DE59" s="151">
        <f t="shared" si="3"/>
        <v>99.999999999999986</v>
      </c>
      <c r="DF59" s="153">
        <f t="shared" si="3"/>
        <v>0</v>
      </c>
      <c r="DG59" s="152">
        <f t="shared" si="3"/>
        <v>496046.10391999991</v>
      </c>
      <c r="DH59" s="151">
        <f t="shared" si="3"/>
        <v>99.999999999999986</v>
      </c>
      <c r="DI59" s="153">
        <f t="shared" si="3"/>
        <v>0</v>
      </c>
      <c r="DJ59" s="152">
        <f t="shared" si="3"/>
        <v>496046.10391999991</v>
      </c>
      <c r="DK59" s="151">
        <f t="shared" si="3"/>
        <v>99.999999999999986</v>
      </c>
      <c r="DL59" s="153">
        <f t="shared" si="3"/>
        <v>0</v>
      </c>
      <c r="DM59" s="152">
        <f t="shared" si="3"/>
        <v>496046.10391999991</v>
      </c>
      <c r="DN59" s="151">
        <f t="shared" si="3"/>
        <v>99.999999999999986</v>
      </c>
      <c r="DO59" s="153">
        <f t="shared" si="3"/>
        <v>0</v>
      </c>
      <c r="DP59" s="152">
        <f t="shared" si="3"/>
        <v>496046.10391999991</v>
      </c>
      <c r="DQ59" s="151">
        <f t="shared" si="3"/>
        <v>99.999999999999986</v>
      </c>
      <c r="DR59" s="153">
        <f t="shared" si="3"/>
        <v>0</v>
      </c>
      <c r="DS59" s="152">
        <f t="shared" si="3"/>
        <v>496046.10391999991</v>
      </c>
      <c r="DT59" s="151">
        <f t="shared" si="3"/>
        <v>99.999999999999986</v>
      </c>
      <c r="DU59" s="153">
        <f t="shared" si="3"/>
        <v>0</v>
      </c>
      <c r="DV59" s="152">
        <f t="shared" si="3"/>
        <v>496046.10391999991</v>
      </c>
      <c r="DW59" s="151">
        <f t="shared" si="3"/>
        <v>99.999999999999986</v>
      </c>
      <c r="DX59" s="153">
        <f t="shared" si="3"/>
        <v>0</v>
      </c>
      <c r="DY59" s="152">
        <f t="shared" si="3"/>
        <v>496046.10391999991</v>
      </c>
      <c r="DZ59" s="151">
        <f t="shared" si="3"/>
        <v>99.999999999999986</v>
      </c>
      <c r="EA59" s="153">
        <f t="shared" si="3"/>
        <v>0</v>
      </c>
      <c r="EB59" s="152">
        <f t="shared" si="3"/>
        <v>496046.10391999991</v>
      </c>
      <c r="EC59" s="151">
        <f t="shared" si="3"/>
        <v>99.999999999999986</v>
      </c>
      <c r="ED59" s="153">
        <f t="shared" si="3"/>
        <v>0</v>
      </c>
      <c r="EE59" s="152">
        <f t="shared" si="3"/>
        <v>496046.10391999991</v>
      </c>
      <c r="EF59" s="151">
        <f t="shared" si="3"/>
        <v>99.999999999999986</v>
      </c>
      <c r="EG59" s="153">
        <f t="shared" si="3"/>
        <v>0</v>
      </c>
      <c r="EH59" s="152">
        <f t="shared" si="3"/>
        <v>496046.10391999991</v>
      </c>
      <c r="EI59" s="151">
        <f t="shared" ref="EI59:GT59" si="4">EI$53+EF$59</f>
        <v>99.999999999999986</v>
      </c>
      <c r="EJ59" s="153">
        <f t="shared" si="4"/>
        <v>0</v>
      </c>
      <c r="EK59" s="152">
        <f t="shared" si="4"/>
        <v>496046.10391999991</v>
      </c>
      <c r="EL59" s="151">
        <f t="shared" si="4"/>
        <v>99.999999999999986</v>
      </c>
      <c r="EM59" s="153">
        <f t="shared" si="4"/>
        <v>0</v>
      </c>
      <c r="EN59" s="152">
        <f t="shared" si="4"/>
        <v>496046.10391999991</v>
      </c>
      <c r="EO59" s="151">
        <f t="shared" si="4"/>
        <v>99.999999999999986</v>
      </c>
      <c r="EP59" s="153">
        <f t="shared" si="4"/>
        <v>0</v>
      </c>
      <c r="EQ59" s="152">
        <f t="shared" si="4"/>
        <v>496046.10391999991</v>
      </c>
      <c r="ER59" s="151">
        <f t="shared" si="4"/>
        <v>99.999999999999986</v>
      </c>
      <c r="ES59" s="153">
        <f t="shared" si="4"/>
        <v>0</v>
      </c>
      <c r="ET59" s="152">
        <f t="shared" si="4"/>
        <v>496046.10391999991</v>
      </c>
      <c r="EU59" s="151">
        <f t="shared" si="4"/>
        <v>99.999999999999986</v>
      </c>
      <c r="EV59" s="153">
        <f t="shared" si="4"/>
        <v>0</v>
      </c>
      <c r="EW59" s="152">
        <f t="shared" si="4"/>
        <v>496046.10391999991</v>
      </c>
      <c r="EX59" s="151">
        <f t="shared" si="4"/>
        <v>99.999999999999986</v>
      </c>
      <c r="EY59" s="153">
        <f t="shared" si="4"/>
        <v>0</v>
      </c>
      <c r="EZ59" s="152">
        <f t="shared" si="4"/>
        <v>496046.10391999991</v>
      </c>
      <c r="FA59" s="151">
        <f t="shared" si="4"/>
        <v>99.999999999999986</v>
      </c>
      <c r="FB59" s="153">
        <f t="shared" si="4"/>
        <v>0</v>
      </c>
      <c r="FC59" s="152">
        <f t="shared" si="4"/>
        <v>496046.10391999991</v>
      </c>
      <c r="FD59" s="151">
        <f t="shared" si="4"/>
        <v>99.999999999999986</v>
      </c>
      <c r="FE59" s="153">
        <f t="shared" si="4"/>
        <v>0</v>
      </c>
      <c r="FF59" s="152">
        <f t="shared" si="4"/>
        <v>496046.10391999991</v>
      </c>
      <c r="FG59" s="151">
        <f t="shared" si="4"/>
        <v>99.999999999999986</v>
      </c>
      <c r="FH59" s="153">
        <f t="shared" si="4"/>
        <v>0</v>
      </c>
      <c r="FI59" s="152">
        <f t="shared" si="4"/>
        <v>496046.10391999991</v>
      </c>
      <c r="FJ59" s="151">
        <f t="shared" si="4"/>
        <v>99.999999999999986</v>
      </c>
      <c r="FK59" s="153">
        <f t="shared" si="4"/>
        <v>0</v>
      </c>
      <c r="FL59" s="152">
        <f t="shared" si="4"/>
        <v>496046.10391999991</v>
      </c>
      <c r="FM59" s="151">
        <f t="shared" si="4"/>
        <v>99.999999999999986</v>
      </c>
      <c r="FN59" s="153">
        <f t="shared" si="4"/>
        <v>0</v>
      </c>
      <c r="FO59" s="152">
        <f t="shared" si="4"/>
        <v>496046.10391999991</v>
      </c>
      <c r="FP59" s="151">
        <f t="shared" si="4"/>
        <v>99.999999999999986</v>
      </c>
      <c r="FQ59" s="153">
        <f t="shared" si="4"/>
        <v>0</v>
      </c>
      <c r="FR59" s="152">
        <f t="shared" si="4"/>
        <v>496046.10391999991</v>
      </c>
      <c r="FS59" s="151">
        <f t="shared" si="4"/>
        <v>99.999999999999986</v>
      </c>
      <c r="FT59" s="153">
        <f t="shared" si="4"/>
        <v>0</v>
      </c>
      <c r="FU59" s="152">
        <f t="shared" si="4"/>
        <v>496046.10391999991</v>
      </c>
      <c r="FV59" s="151">
        <f t="shared" si="4"/>
        <v>99.999999999999986</v>
      </c>
      <c r="FW59" s="153">
        <f t="shared" si="4"/>
        <v>0</v>
      </c>
      <c r="FX59" s="152">
        <f t="shared" si="4"/>
        <v>496046.10391999991</v>
      </c>
      <c r="FY59" s="151">
        <f t="shared" si="4"/>
        <v>99.999999999999986</v>
      </c>
      <c r="FZ59" s="153">
        <f t="shared" si="4"/>
        <v>0</v>
      </c>
      <c r="GA59" s="152">
        <f t="shared" si="4"/>
        <v>496046.10391999991</v>
      </c>
      <c r="GB59" s="151">
        <f t="shared" si="4"/>
        <v>99.999999999999986</v>
      </c>
      <c r="GC59" s="153">
        <f t="shared" si="4"/>
        <v>0</v>
      </c>
      <c r="GD59" s="152">
        <f t="shared" si="4"/>
        <v>496046.10391999991</v>
      </c>
      <c r="GE59" s="151">
        <f t="shared" si="4"/>
        <v>99.999999999999986</v>
      </c>
      <c r="GF59" s="153">
        <f t="shared" si="4"/>
        <v>0</v>
      </c>
      <c r="GG59" s="152">
        <f t="shared" si="4"/>
        <v>496046.10391999991</v>
      </c>
      <c r="GH59" s="151">
        <f t="shared" si="4"/>
        <v>99.999999999999986</v>
      </c>
      <c r="GI59" s="153">
        <f t="shared" si="4"/>
        <v>0</v>
      </c>
      <c r="GJ59" s="152">
        <f t="shared" si="4"/>
        <v>496046.10391999991</v>
      </c>
      <c r="GK59" s="151">
        <f t="shared" si="4"/>
        <v>99.999999999999986</v>
      </c>
      <c r="GL59" s="153">
        <f t="shared" si="4"/>
        <v>0</v>
      </c>
      <c r="GM59" s="152">
        <f t="shared" si="4"/>
        <v>496046.10391999991</v>
      </c>
      <c r="GN59" s="151">
        <f t="shared" si="4"/>
        <v>99.999999999999986</v>
      </c>
      <c r="GO59" s="153">
        <f t="shared" si="4"/>
        <v>0</v>
      </c>
      <c r="GP59" s="152">
        <f t="shared" si="4"/>
        <v>496046.10391999991</v>
      </c>
      <c r="GQ59" s="151">
        <f t="shared" si="4"/>
        <v>99.999999999999986</v>
      </c>
      <c r="GR59" s="153">
        <f t="shared" si="4"/>
        <v>0</v>
      </c>
      <c r="GS59" s="152">
        <f t="shared" si="4"/>
        <v>496046.10391999991</v>
      </c>
      <c r="GT59" s="151">
        <f t="shared" si="4"/>
        <v>99.999999999999986</v>
      </c>
      <c r="GU59" s="153">
        <f t="shared" ref="GU59:IV59" si="5">GU$53+GR$59</f>
        <v>0</v>
      </c>
      <c r="GV59" s="152">
        <f t="shared" si="5"/>
        <v>496046.10391999991</v>
      </c>
      <c r="GW59" s="151">
        <f t="shared" si="5"/>
        <v>99.999999999999986</v>
      </c>
      <c r="GX59" s="153">
        <f t="shared" si="5"/>
        <v>0</v>
      </c>
      <c r="GY59" s="152">
        <f t="shared" si="5"/>
        <v>496046.10391999991</v>
      </c>
      <c r="GZ59" s="151">
        <f t="shared" si="5"/>
        <v>99.999999999999986</v>
      </c>
      <c r="HA59" s="153">
        <f t="shared" si="5"/>
        <v>0</v>
      </c>
      <c r="HB59" s="152">
        <f t="shared" si="5"/>
        <v>496046.10391999991</v>
      </c>
      <c r="HC59" s="151">
        <f t="shared" si="5"/>
        <v>99.999999999999986</v>
      </c>
      <c r="HD59" s="153">
        <f t="shared" si="5"/>
        <v>0</v>
      </c>
      <c r="HE59" s="152">
        <f t="shared" si="5"/>
        <v>496046.10391999991</v>
      </c>
      <c r="HF59" s="151">
        <f t="shared" si="5"/>
        <v>99.999999999999986</v>
      </c>
      <c r="HG59" s="153">
        <f t="shared" si="5"/>
        <v>0</v>
      </c>
      <c r="HH59" s="152">
        <f t="shared" si="5"/>
        <v>496046.10391999991</v>
      </c>
      <c r="HI59" s="151">
        <f t="shared" si="5"/>
        <v>99.999999999999986</v>
      </c>
      <c r="HJ59" s="153">
        <f t="shared" si="5"/>
        <v>0</v>
      </c>
      <c r="HK59" s="152">
        <f t="shared" si="5"/>
        <v>496046.10391999991</v>
      </c>
      <c r="HL59" s="151">
        <f t="shared" si="5"/>
        <v>99.999999999999986</v>
      </c>
      <c r="HM59" s="153">
        <f t="shared" si="5"/>
        <v>0</v>
      </c>
      <c r="HN59" s="152">
        <f t="shared" si="5"/>
        <v>496046.10391999991</v>
      </c>
      <c r="HO59" s="151">
        <f t="shared" si="5"/>
        <v>99.999999999999986</v>
      </c>
      <c r="HP59" s="153">
        <f t="shared" si="5"/>
        <v>0</v>
      </c>
      <c r="HQ59" s="152">
        <f t="shared" si="5"/>
        <v>496046.10391999991</v>
      </c>
      <c r="HR59" s="151">
        <f t="shared" si="5"/>
        <v>99.999999999999986</v>
      </c>
      <c r="HS59" s="153">
        <f t="shared" si="5"/>
        <v>0</v>
      </c>
      <c r="HT59" s="152">
        <f t="shared" si="5"/>
        <v>496046.10391999991</v>
      </c>
      <c r="HU59" s="151">
        <f t="shared" si="5"/>
        <v>99.999999999999986</v>
      </c>
      <c r="HV59" s="153">
        <f t="shared" si="5"/>
        <v>0</v>
      </c>
      <c r="HW59" s="152">
        <f t="shared" si="5"/>
        <v>496046.10391999991</v>
      </c>
      <c r="HX59" s="151">
        <f t="shared" si="5"/>
        <v>99.999999999999986</v>
      </c>
      <c r="HY59" s="153">
        <f t="shared" si="5"/>
        <v>0</v>
      </c>
      <c r="HZ59" s="152">
        <f t="shared" si="5"/>
        <v>496046.10391999991</v>
      </c>
      <c r="IA59" s="151">
        <f t="shared" si="5"/>
        <v>99.999999999999986</v>
      </c>
      <c r="IB59" s="153">
        <f t="shared" si="5"/>
        <v>0</v>
      </c>
      <c r="IC59" s="152">
        <f t="shared" si="5"/>
        <v>496046.10391999991</v>
      </c>
      <c r="ID59" s="151">
        <f t="shared" si="5"/>
        <v>99.999999999999986</v>
      </c>
      <c r="IE59" s="153">
        <f t="shared" si="5"/>
        <v>0</v>
      </c>
      <c r="IF59" s="152">
        <f t="shared" si="5"/>
        <v>496046.10391999991</v>
      </c>
      <c r="IG59" s="151">
        <f t="shared" si="5"/>
        <v>99.999999999999986</v>
      </c>
      <c r="IH59" s="153">
        <f t="shared" si="5"/>
        <v>0</v>
      </c>
      <c r="II59" s="152">
        <f t="shared" si="5"/>
        <v>496046.10391999991</v>
      </c>
      <c r="IJ59" s="151">
        <f t="shared" si="5"/>
        <v>99.999999999999986</v>
      </c>
      <c r="IK59" s="153">
        <f t="shared" si="5"/>
        <v>0</v>
      </c>
      <c r="IL59" s="152">
        <f t="shared" si="5"/>
        <v>496046.10391999991</v>
      </c>
      <c r="IM59" s="151">
        <f t="shared" si="5"/>
        <v>99.999999999999986</v>
      </c>
      <c r="IN59" s="153">
        <f t="shared" si="5"/>
        <v>0</v>
      </c>
      <c r="IO59" s="152">
        <f t="shared" si="5"/>
        <v>496046.10391999991</v>
      </c>
      <c r="IP59" s="151">
        <f t="shared" si="5"/>
        <v>99.999999999999986</v>
      </c>
      <c r="IQ59" s="153">
        <f t="shared" si="5"/>
        <v>0</v>
      </c>
      <c r="IR59" s="152">
        <f t="shared" si="5"/>
        <v>496046.10391999991</v>
      </c>
      <c r="IS59" s="151">
        <f t="shared" si="5"/>
        <v>99.999999999999986</v>
      </c>
      <c r="IT59" s="153">
        <f t="shared" si="5"/>
        <v>0</v>
      </c>
      <c r="IU59" s="152">
        <f t="shared" si="5"/>
        <v>496046.10391999991</v>
      </c>
      <c r="IV59" s="151">
        <f t="shared" si="5"/>
        <v>99.999999999999986</v>
      </c>
    </row>
    <row r="60" spans="1:256" ht="12" customHeight="1" x14ac:dyDescent="0.2">
      <c r="H60" s="147"/>
    </row>
    <row r="61" spans="1:256" ht="12" customHeight="1" x14ac:dyDescent="0.2">
      <c r="B61" s="149"/>
      <c r="H61" s="147"/>
    </row>
    <row r="62" spans="1:256" ht="12" customHeight="1" x14ac:dyDescent="0.2">
      <c r="B62" s="148"/>
      <c r="H62" s="147"/>
    </row>
    <row r="63" spans="1:256" ht="12" customHeight="1" x14ac:dyDescent="0.2">
      <c r="B63" s="148"/>
      <c r="H63" s="147"/>
    </row>
    <row r="64" spans="1:256" ht="12" customHeight="1" x14ac:dyDescent="0.2">
      <c r="H64" s="147"/>
    </row>
    <row r="65" spans="1:254" s="130" customFormat="1" ht="12" customHeight="1" x14ac:dyDescent="0.2">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x14ac:dyDescent="0.2">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x14ac:dyDescent="0.2">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x14ac:dyDescent="0.25">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x14ac:dyDescent="0.2">
      <c r="A69" s="143" t="s">
        <v>37</v>
      </c>
      <c r="B69" s="142"/>
      <c r="C69" s="142"/>
      <c r="D69" s="142"/>
      <c r="F69" s="30"/>
      <c r="H69" s="143" t="s">
        <v>19</v>
      </c>
      <c r="I69" s="142"/>
      <c r="J69" s="142"/>
      <c r="N69" s="143" t="s">
        <v>19</v>
      </c>
      <c r="O69" s="142"/>
      <c r="P69" s="142"/>
      <c r="Q69" s="30"/>
      <c r="R69" s="382">
        <v>43278</v>
      </c>
      <c r="S69" s="382"/>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x14ac:dyDescent="0.2">
      <c r="A70" s="20" t="s">
        <v>36</v>
      </c>
      <c r="B70" s="141">
        <f>QCI!$C$61</f>
        <v>0</v>
      </c>
      <c r="C70" s="141"/>
      <c r="D70" s="141"/>
      <c r="H70" s="20" t="s">
        <v>36</v>
      </c>
      <c r="I70" s="23"/>
      <c r="J70" s="22"/>
      <c r="K70" s="139"/>
      <c r="N70" s="20" t="s">
        <v>36</v>
      </c>
      <c r="O70" s="23"/>
      <c r="P70" s="22"/>
      <c r="Q70" s="138"/>
      <c r="R70" s="381" t="s">
        <v>35</v>
      </c>
      <c r="S70" s="381"/>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x14ac:dyDescent="0.2">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x14ac:dyDescent="0.2">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112" priority="6" stopIfTrue="1" operator="greaterThan">
      <formula>100.01</formula>
    </cfRule>
  </conditionalFormatting>
  <conditionalFormatting sqref="D13:D52">
    <cfRule type="cellIs" dxfId="111" priority="5" stopIfTrue="1" operator="greaterThan">
      <formula>100</formula>
    </cfRule>
  </conditionalFormatting>
  <conditionalFormatting sqref="P59 S59">
    <cfRule type="cellIs" dxfId="110" priority="4" stopIfTrue="1" operator="greaterThan">
      <formula>100.01</formula>
    </cfRule>
  </conditionalFormatting>
  <conditionalFormatting sqref="B59">
    <cfRule type="expression" dxfId="109" priority="3" stopIfTrue="1">
      <formula>$B$59&gt;$B$53</formula>
    </cfRule>
  </conditionalFormatting>
  <conditionalFormatting sqref="V59">
    <cfRule type="cellIs" dxfId="108"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107"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2992125984251968" right="0.39370078740157483" top="0.78740157480314965" bottom="0.78740157480314965" header="0.31496062992125984" footer="0.31496062992125984"/>
  <pageSetup paperSize="9" scale="80" fitToHeight="0" orientation="landscape"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2019-03-11T12:24:11Z</cp:lastPrinted>
  <dcterms:created xsi:type="dcterms:W3CDTF">2018-04-09T16:51:31Z</dcterms:created>
  <dcterms:modified xsi:type="dcterms:W3CDTF">2019-03-11T13:32:18Z</dcterms:modified>
</cp:coreProperties>
</file>